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H:\FDPP 2025\"/>
    </mc:Choice>
  </mc:AlternateContent>
  <xr:revisionPtr revIDLastSave="0" documentId="13_ncr:1_{A32DB8B4-D6FA-4F0C-B70B-0EDDB6ECA2B5}" xr6:coauthVersionLast="47" xr6:coauthVersionMax="47" xr10:uidLastSave="{00000000-0000-0000-0000-000000000000}"/>
  <bookViews>
    <workbookView xWindow="-120" yWindow="-120" windowWidth="24240" windowHeight="13140" activeTab="1" xr2:uid="{00000000-000D-0000-FFFF-FFFF00000000}"/>
  </bookViews>
  <sheets>
    <sheet name="FORM 1" sheetId="1" r:id="rId1"/>
    <sheet name="FORM 2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34" i="1" l="1"/>
  <c r="D34" i="1"/>
  <c r="C34" i="1"/>
  <c r="G32" i="1"/>
  <c r="G147" i="1" s="1"/>
  <c r="F32" i="1"/>
  <c r="F147" i="1" s="1"/>
  <c r="E32" i="1"/>
  <c r="D32" i="1"/>
  <c r="D147" i="1" s="1"/>
  <c r="C32" i="1"/>
  <c r="G31" i="1"/>
  <c r="F31" i="1"/>
  <c r="E31" i="1"/>
  <c r="E147" i="1" s="1"/>
  <c r="C31" i="1"/>
  <c r="C147" i="1" s="1"/>
  <c r="G100" i="1"/>
  <c r="G87" i="1"/>
  <c r="G85" i="1"/>
  <c r="F85" i="1"/>
  <c r="E85" i="1"/>
  <c r="D85" i="1"/>
  <c r="C85" i="1"/>
  <c r="G81" i="1"/>
  <c r="G80" i="1"/>
  <c r="C78" i="1"/>
  <c r="G36" i="1"/>
  <c r="G56" i="1"/>
  <c r="C55" i="1"/>
  <c r="C51" i="1"/>
  <c r="G50" i="1"/>
  <c r="G47" i="1"/>
  <c r="G43" i="1"/>
  <c r="G40" i="1"/>
  <c r="G118" i="1"/>
  <c r="C118" i="1"/>
  <c r="G117" i="1"/>
  <c r="G112" i="1"/>
  <c r="C105" i="1"/>
  <c r="G140" i="1"/>
  <c r="C140" i="1"/>
  <c r="C138" i="1"/>
  <c r="G134" i="1"/>
  <c r="G133" i="1"/>
  <c r="F1841" i="2"/>
  <c r="F1836" i="2"/>
  <c r="F1827" i="2"/>
  <c r="F1843" i="2" l="1"/>
  <c r="G2828" i="2" l="1"/>
  <c r="F2828" i="2"/>
  <c r="E2828" i="2"/>
  <c r="D2828" i="2"/>
  <c r="C2812" i="2" l="1"/>
  <c r="D2812" i="2"/>
  <c r="E2812" i="2"/>
  <c r="F2812" i="2"/>
  <c r="G2812" i="2"/>
  <c r="G2803" i="2"/>
  <c r="F2803" i="2"/>
  <c r="E2803" i="2"/>
  <c r="D2803" i="2"/>
  <c r="C2803" i="2"/>
  <c r="C2760" i="2"/>
  <c r="D2760" i="2"/>
  <c r="E2760" i="2"/>
  <c r="F2760" i="2"/>
  <c r="G2760" i="2"/>
  <c r="G2745" i="2"/>
  <c r="F2745" i="2"/>
  <c r="E2745" i="2"/>
  <c r="D2745" i="2"/>
  <c r="C2745" i="2"/>
  <c r="F2699" i="2"/>
  <c r="G2699" i="2"/>
  <c r="E2699" i="2"/>
  <c r="D2699" i="2"/>
  <c r="C2699" i="2"/>
  <c r="G2680" i="2"/>
  <c r="F2680" i="2"/>
  <c r="D2680" i="2"/>
  <c r="C2680" i="2"/>
  <c r="E2677" i="2"/>
  <c r="E2676" i="2"/>
  <c r="G2623" i="2"/>
  <c r="F2623" i="2"/>
  <c r="E2623" i="2"/>
  <c r="D2623" i="2"/>
  <c r="C2623" i="2"/>
  <c r="G2619" i="2"/>
  <c r="F2619" i="2"/>
  <c r="E2619" i="2"/>
  <c r="D2619" i="2"/>
  <c r="C2619" i="2"/>
  <c r="G2613" i="2"/>
  <c r="F2613" i="2"/>
  <c r="D2613" i="2"/>
  <c r="C2613" i="2"/>
  <c r="E2611" i="2"/>
  <c r="E2610" i="2"/>
  <c r="G2550" i="2"/>
  <c r="F2550" i="2"/>
  <c r="E2550" i="2"/>
  <c r="D2550" i="2"/>
  <c r="C2550" i="2"/>
  <c r="G2543" i="2"/>
  <c r="F2543" i="2"/>
  <c r="E2543" i="2"/>
  <c r="D2543" i="2"/>
  <c r="C2543" i="2"/>
  <c r="E2680" i="2" l="1"/>
  <c r="E2613" i="2"/>
  <c r="F2467" i="2"/>
  <c r="E2467" i="2"/>
  <c r="D2467" i="2"/>
  <c r="C2467" i="2"/>
  <c r="G2459" i="2"/>
  <c r="G2467" i="2" s="1"/>
  <c r="G2432" i="2" l="1"/>
  <c r="F2432" i="2"/>
  <c r="E2432" i="2"/>
  <c r="D2432" i="2"/>
  <c r="C2432" i="2"/>
  <c r="G2415" i="2"/>
  <c r="F2415" i="2"/>
  <c r="E2415" i="2"/>
  <c r="D2415" i="2"/>
  <c r="C2415" i="2"/>
  <c r="G2363" i="2"/>
  <c r="F2363" i="2"/>
  <c r="E2363" i="2"/>
  <c r="D2363" i="2"/>
  <c r="C2363" i="2"/>
  <c r="G2369" i="2"/>
  <c r="F2369" i="2"/>
  <c r="E2369" i="2"/>
  <c r="D2369" i="2"/>
  <c r="C2369" i="2"/>
  <c r="G2347" i="2"/>
  <c r="F2347" i="2"/>
  <c r="D2347" i="2"/>
  <c r="C2347" i="2"/>
  <c r="E2344" i="2"/>
  <c r="E2347" i="2" s="1"/>
  <c r="G2274" i="2"/>
  <c r="C2274" i="2"/>
  <c r="G2269" i="2"/>
  <c r="F2269" i="2"/>
  <c r="E2269" i="2"/>
  <c r="D2269" i="2"/>
  <c r="C2269" i="2"/>
  <c r="C2258" i="2"/>
  <c r="D2258" i="2"/>
  <c r="E2258" i="2"/>
  <c r="F2258" i="2"/>
  <c r="G2258" i="2"/>
  <c r="F2274" i="2"/>
  <c r="E2274" i="2"/>
  <c r="D2274" i="2"/>
  <c r="G2200" i="2"/>
  <c r="F2200" i="2"/>
  <c r="E2200" i="2"/>
  <c r="D2200" i="2"/>
  <c r="C2200" i="2"/>
  <c r="G2172" i="2"/>
  <c r="F2172" i="2"/>
  <c r="D2172" i="2"/>
  <c r="C2172" i="2"/>
  <c r="E2169" i="2"/>
  <c r="E2168" i="2"/>
  <c r="C1836" i="2"/>
  <c r="D1836" i="2"/>
  <c r="E1836" i="2"/>
  <c r="G1836" i="2"/>
  <c r="G1827" i="2"/>
  <c r="E1827" i="2"/>
  <c r="D1827" i="2"/>
  <c r="C1827" i="2"/>
  <c r="G2113" i="2"/>
  <c r="F2107" i="2"/>
  <c r="E2107" i="2"/>
  <c r="D2107" i="2"/>
  <c r="C2107" i="2"/>
  <c r="G2088" i="2"/>
  <c r="G2079" i="2"/>
  <c r="F2113" i="2"/>
  <c r="E2113" i="2"/>
  <c r="D2113" i="2"/>
  <c r="C2113" i="2"/>
  <c r="G2073" i="2"/>
  <c r="F2073" i="2"/>
  <c r="C2073" i="2"/>
  <c r="E2070" i="2"/>
  <c r="D2069" i="2"/>
  <c r="E2069" i="2" s="1"/>
  <c r="G2003" i="2"/>
  <c r="F2003" i="2"/>
  <c r="E2003" i="2"/>
  <c r="D2003" i="2"/>
  <c r="C2003" i="2"/>
  <c r="G1999" i="2"/>
  <c r="F1999" i="2"/>
  <c r="E1999" i="2"/>
  <c r="D1999" i="2"/>
  <c r="C1999" i="2"/>
  <c r="G1972" i="2"/>
  <c r="F1972" i="2"/>
  <c r="E1972" i="2"/>
  <c r="D1972" i="2"/>
  <c r="C1972" i="2"/>
  <c r="G1968" i="2"/>
  <c r="F1968" i="2"/>
  <c r="E1968" i="2"/>
  <c r="D1968" i="2"/>
  <c r="C1968" i="2"/>
  <c r="F1936" i="2"/>
  <c r="E1936" i="2"/>
  <c r="D1936" i="2"/>
  <c r="C1936" i="2"/>
  <c r="G1916" i="2"/>
  <c r="G1905" i="2"/>
  <c r="G1903" i="2"/>
  <c r="G1943" i="2"/>
  <c r="F1943" i="2"/>
  <c r="E1943" i="2"/>
  <c r="D1943" i="2"/>
  <c r="C1943" i="2"/>
  <c r="E2276" i="2" l="1"/>
  <c r="G2107" i="2"/>
  <c r="D2276" i="2"/>
  <c r="G2276" i="2"/>
  <c r="C2276" i="2"/>
  <c r="F2276" i="2"/>
  <c r="E2172" i="2"/>
  <c r="E2073" i="2"/>
  <c r="D2073" i="2"/>
  <c r="G1936" i="2"/>
  <c r="G1901" i="2"/>
  <c r="F1901" i="2"/>
  <c r="D1901" i="2"/>
  <c r="C1901" i="2"/>
  <c r="E1899" i="2"/>
  <c r="E1898" i="2"/>
  <c r="E1897" i="2"/>
  <c r="E1896" i="2"/>
  <c r="G1792" i="2"/>
  <c r="F1792" i="2"/>
  <c r="E1792" i="2"/>
  <c r="D1792" i="2"/>
  <c r="C1792" i="2"/>
  <c r="G1786" i="2"/>
  <c r="F1786" i="2"/>
  <c r="E1786" i="2"/>
  <c r="D1786" i="2"/>
  <c r="C1786" i="2"/>
  <c r="G1772" i="2"/>
  <c r="F1772" i="2"/>
  <c r="E1772" i="2"/>
  <c r="D1772" i="2"/>
  <c r="C1772" i="2"/>
  <c r="G1708" i="2"/>
  <c r="F1708" i="2"/>
  <c r="E1708" i="2"/>
  <c r="D1708" i="2"/>
  <c r="C1708" i="2"/>
  <c r="G1700" i="2"/>
  <c r="F1702" i="2"/>
  <c r="E1702" i="2"/>
  <c r="D1702" i="2"/>
  <c r="C1702" i="2"/>
  <c r="G1677" i="2"/>
  <c r="G1662" i="2"/>
  <c r="F1662" i="2"/>
  <c r="C1662" i="2"/>
  <c r="E1659" i="2"/>
  <c r="D1658" i="2"/>
  <c r="E1658" i="2" s="1"/>
  <c r="G1525" i="2"/>
  <c r="F1525" i="2"/>
  <c r="E1525" i="2"/>
  <c r="D1525" i="2"/>
  <c r="C1525" i="2"/>
  <c r="G1519" i="2"/>
  <c r="F1519" i="2"/>
  <c r="E1519" i="2"/>
  <c r="D1519" i="2"/>
  <c r="C1519" i="2"/>
  <c r="G1566" i="2"/>
  <c r="F1566" i="2"/>
  <c r="E1566" i="2"/>
  <c r="D1566" i="2"/>
  <c r="C1566" i="2"/>
  <c r="F1559" i="2"/>
  <c r="E1559" i="2"/>
  <c r="D1559" i="2"/>
  <c r="C1559" i="2"/>
  <c r="G1554" i="2"/>
  <c r="G1559" i="2" s="1"/>
  <c r="G1368" i="2"/>
  <c r="F1368" i="2"/>
  <c r="E1368" i="2"/>
  <c r="D1368" i="2"/>
  <c r="C1368" i="2"/>
  <c r="G1356" i="2"/>
  <c r="F1356" i="2"/>
  <c r="E1356" i="2"/>
  <c r="D1356" i="2"/>
  <c r="C1356" i="2"/>
  <c r="G1314" i="2"/>
  <c r="F1314" i="2"/>
  <c r="E1314" i="2"/>
  <c r="D1314" i="2"/>
  <c r="C1314" i="2"/>
  <c r="G1269" i="2"/>
  <c r="F1269" i="2"/>
  <c r="E1269" i="2"/>
  <c r="D1269" i="2"/>
  <c r="C1269" i="2"/>
  <c r="F1264" i="2"/>
  <c r="E1264" i="2"/>
  <c r="D1264" i="2"/>
  <c r="C1264" i="2"/>
  <c r="G1258" i="2"/>
  <c r="G1264" i="2" s="1"/>
  <c r="G1223" i="2"/>
  <c r="F1223" i="2"/>
  <c r="E1223" i="2"/>
  <c r="D1223" i="2"/>
  <c r="C1223" i="2"/>
  <c r="G1211" i="2"/>
  <c r="F1211" i="2"/>
  <c r="E1211" i="2"/>
  <c r="D1211" i="2"/>
  <c r="C1211" i="2"/>
  <c r="F1149" i="2"/>
  <c r="G1145" i="2"/>
  <c r="F1145" i="2"/>
  <c r="E1145" i="2"/>
  <c r="D1145" i="2"/>
  <c r="C1145" i="2"/>
  <c r="G1106" i="2"/>
  <c r="F1106" i="2"/>
  <c r="E1106" i="2"/>
  <c r="D1106" i="2"/>
  <c r="C1106" i="2"/>
  <c r="G1102" i="2"/>
  <c r="F1102" i="2"/>
  <c r="D1102" i="2"/>
  <c r="C1102" i="2"/>
  <c r="E1095" i="2"/>
  <c r="E1094" i="2"/>
  <c r="E1093" i="2"/>
  <c r="E1092" i="2"/>
  <c r="E1091" i="2"/>
  <c r="E1090" i="2"/>
  <c r="E1089" i="2"/>
  <c r="E1088" i="2"/>
  <c r="G1086" i="2"/>
  <c r="F1086" i="2"/>
  <c r="D1086" i="2"/>
  <c r="C1086" i="2"/>
  <c r="E1084" i="2"/>
  <c r="E1083" i="2"/>
  <c r="G1040" i="2"/>
  <c r="F1040" i="2"/>
  <c r="E1040" i="2"/>
  <c r="D1040" i="2"/>
  <c r="C1040" i="2"/>
  <c r="G1035" i="2"/>
  <c r="F1035" i="2"/>
  <c r="E1035" i="2"/>
  <c r="D1035" i="2"/>
  <c r="C1035" i="2"/>
  <c r="G1015" i="2"/>
  <c r="F1015" i="2"/>
  <c r="D1015" i="2"/>
  <c r="C1015" i="2"/>
  <c r="E1013" i="2"/>
  <c r="E1012" i="2"/>
  <c r="E1011" i="2"/>
  <c r="G968" i="2"/>
  <c r="F968" i="2"/>
  <c r="E968" i="2"/>
  <c r="D968" i="2"/>
  <c r="C968" i="2"/>
  <c r="G961" i="2"/>
  <c r="F961" i="2"/>
  <c r="E961" i="2"/>
  <c r="D961" i="2"/>
  <c r="C961" i="2"/>
  <c r="G946" i="2"/>
  <c r="F946" i="2"/>
  <c r="D946" i="2"/>
  <c r="C946" i="2"/>
  <c r="E944" i="2"/>
  <c r="E943" i="2"/>
  <c r="G900" i="2"/>
  <c r="F900" i="2"/>
  <c r="E900" i="2"/>
  <c r="D900" i="2"/>
  <c r="C900" i="2"/>
  <c r="G897" i="2"/>
  <c r="F897" i="2"/>
  <c r="E897" i="2"/>
  <c r="D897" i="2"/>
  <c r="C897" i="2"/>
  <c r="G883" i="2"/>
  <c r="F883" i="2"/>
  <c r="E883" i="2"/>
  <c r="D883" i="2"/>
  <c r="C883" i="2"/>
  <c r="G835" i="2"/>
  <c r="F835" i="2"/>
  <c r="E835" i="2"/>
  <c r="D835" i="2"/>
  <c r="C835" i="2"/>
  <c r="F831" i="2"/>
  <c r="G831" i="2"/>
  <c r="E831" i="2"/>
  <c r="D831" i="2"/>
  <c r="C831" i="2"/>
  <c r="G811" i="2"/>
  <c r="F811" i="2"/>
  <c r="E811" i="2"/>
  <c r="D811" i="2"/>
  <c r="C811" i="2"/>
  <c r="G763" i="2"/>
  <c r="F763" i="2"/>
  <c r="E763" i="2"/>
  <c r="D763" i="2"/>
  <c r="C763" i="2"/>
  <c r="G759" i="2"/>
  <c r="F759" i="2"/>
  <c r="E759" i="2"/>
  <c r="D759" i="2"/>
  <c r="C759" i="2"/>
  <c r="G743" i="2"/>
  <c r="F743" i="2"/>
  <c r="E743" i="2"/>
  <c r="D743" i="2"/>
  <c r="C743" i="2"/>
  <c r="G695" i="2"/>
  <c r="F695" i="2"/>
  <c r="E695" i="2"/>
  <c r="D695" i="2"/>
  <c r="C695" i="2"/>
  <c r="G690" i="2"/>
  <c r="F690" i="2"/>
  <c r="E690" i="2"/>
  <c r="D690" i="2"/>
  <c r="C690" i="2"/>
  <c r="E1901" i="2" l="1"/>
  <c r="E1662" i="2"/>
  <c r="G1702" i="2"/>
  <c r="D1662" i="2"/>
  <c r="E1086" i="2"/>
  <c r="E1102" i="2"/>
  <c r="E1015" i="2"/>
  <c r="E946" i="2"/>
  <c r="G650" i="2"/>
  <c r="F650" i="2"/>
  <c r="E650" i="2"/>
  <c r="D650" i="2"/>
  <c r="C650" i="2"/>
  <c r="G656" i="2"/>
  <c r="F656" i="2"/>
  <c r="E656" i="2"/>
  <c r="D656" i="2"/>
  <c r="C656" i="2"/>
  <c r="G634" i="2" l="1"/>
  <c r="F634" i="2"/>
  <c r="D634" i="2"/>
  <c r="C634" i="2"/>
  <c r="E631" i="2"/>
  <c r="E630" i="2"/>
  <c r="G570" i="2"/>
  <c r="F570" i="2"/>
  <c r="E570" i="2"/>
  <c r="D570" i="2"/>
  <c r="C570" i="2"/>
  <c r="G582" i="2"/>
  <c r="F582" i="2"/>
  <c r="E582" i="2"/>
  <c r="D582" i="2"/>
  <c r="C582" i="2"/>
  <c r="Y578" i="2"/>
  <c r="Y580" i="2" s="1"/>
  <c r="V578" i="2"/>
  <c r="G499" i="2"/>
  <c r="F499" i="2"/>
  <c r="E499" i="2"/>
  <c r="D499" i="2"/>
  <c r="C499" i="2"/>
  <c r="G518" i="2"/>
  <c r="F518" i="2"/>
  <c r="E518" i="2"/>
  <c r="D518" i="2"/>
  <c r="C518" i="2"/>
  <c r="G525" i="2"/>
  <c r="F525" i="2"/>
  <c r="E525" i="2"/>
  <c r="D525" i="2"/>
  <c r="C525" i="2"/>
  <c r="V509" i="2"/>
  <c r="E634" i="2" l="1"/>
  <c r="G380" i="2"/>
  <c r="F380" i="2"/>
  <c r="E380" i="2"/>
  <c r="D380" i="2"/>
  <c r="C380" i="2"/>
  <c r="G402" i="2"/>
  <c r="F402" i="2"/>
  <c r="E402" i="2"/>
  <c r="D402" i="2"/>
  <c r="C402" i="2"/>
  <c r="G425" i="2"/>
  <c r="F425" i="2"/>
  <c r="E425" i="2"/>
  <c r="D425" i="2"/>
  <c r="C425" i="2"/>
  <c r="V391" i="2"/>
  <c r="Y375" i="2"/>
  <c r="G311" i="2"/>
  <c r="F311" i="2"/>
  <c r="E311" i="2"/>
  <c r="D311" i="2"/>
  <c r="C311" i="2"/>
  <c r="G329" i="2"/>
  <c r="F329" i="2"/>
  <c r="E329" i="2"/>
  <c r="D329" i="2"/>
  <c r="C329" i="2"/>
  <c r="G335" i="2"/>
  <c r="F335" i="2"/>
  <c r="E335" i="2"/>
  <c r="D335" i="2"/>
  <c r="C335" i="2"/>
  <c r="V320" i="2"/>
  <c r="Y306" i="2"/>
  <c r="G212" i="2"/>
  <c r="F212" i="2"/>
  <c r="E212" i="2"/>
  <c r="D212" i="2"/>
  <c r="C212" i="2"/>
  <c r="G206" i="2"/>
  <c r="F206" i="2"/>
  <c r="E206" i="2"/>
  <c r="D206" i="2"/>
  <c r="C206" i="2"/>
  <c r="V201" i="2"/>
  <c r="Y200" i="2"/>
  <c r="Y203" i="2" s="1"/>
  <c r="G154" i="2"/>
  <c r="F154" i="2"/>
  <c r="E154" i="2"/>
  <c r="D154" i="2"/>
  <c r="C154" i="2"/>
  <c r="G147" i="2"/>
  <c r="F147" i="2"/>
  <c r="E147" i="2"/>
  <c r="D147" i="2"/>
  <c r="C147" i="2"/>
  <c r="V142" i="2"/>
  <c r="Y141" i="2"/>
  <c r="Y143" i="2" s="1"/>
  <c r="F82" i="2"/>
  <c r="E82" i="2"/>
  <c r="D82" i="2"/>
  <c r="C82" i="2"/>
  <c r="G95" i="2"/>
  <c r="F95" i="2"/>
  <c r="E95" i="2"/>
  <c r="D95" i="2"/>
  <c r="C95" i="2"/>
  <c r="G100" i="2"/>
  <c r="F100" i="2"/>
  <c r="E100" i="2"/>
  <c r="D100" i="2"/>
  <c r="C100" i="2"/>
  <c r="G34" i="2"/>
  <c r="F34" i="2"/>
  <c r="E34" i="2"/>
  <c r="D34" i="2"/>
  <c r="C34" i="2"/>
  <c r="G71" i="2"/>
  <c r="G43" i="2"/>
  <c r="G41" i="2"/>
  <c r="G82" i="2" l="1"/>
  <c r="C2828" i="2" l="1"/>
  <c r="G2815" i="2" l="1"/>
  <c r="F2815" i="2"/>
  <c r="E2815" i="2"/>
  <c r="D2815" i="2"/>
  <c r="C2815" i="2"/>
  <c r="G2763" i="2"/>
  <c r="F2763" i="2"/>
  <c r="E2763" i="2"/>
  <c r="D2763" i="2"/>
  <c r="C2763" i="2"/>
  <c r="G2702" i="2"/>
  <c r="F2702" i="2"/>
  <c r="E2702" i="2"/>
  <c r="D2702" i="2"/>
  <c r="C2702" i="2"/>
  <c r="G2553" i="2"/>
  <c r="F2553" i="2"/>
  <c r="E2553" i="2"/>
  <c r="D2553" i="2"/>
  <c r="C2553" i="2"/>
  <c r="G2204" i="2"/>
  <c r="F2204" i="2"/>
  <c r="E2204" i="2"/>
  <c r="D2204" i="2"/>
  <c r="C2204" i="2"/>
  <c r="G1841" i="2"/>
  <c r="E1841" i="2"/>
  <c r="E1843" i="2" s="1"/>
  <c r="D1841" i="2"/>
  <c r="D1843" i="2" s="1"/>
  <c r="C1841" i="2"/>
  <c r="C1843" i="2" s="1"/>
  <c r="G1568" i="2"/>
  <c r="F1568" i="2"/>
  <c r="D1568" i="2"/>
  <c r="C1568" i="2"/>
  <c r="G244" i="2"/>
  <c r="G246" i="2" s="1"/>
  <c r="F244" i="2"/>
  <c r="F246" i="2" s="1"/>
  <c r="D244" i="2"/>
  <c r="D246" i="2" s="1"/>
  <c r="C244" i="2"/>
  <c r="C246" i="2" s="1"/>
  <c r="E244" i="2"/>
  <c r="E246" i="2" s="1"/>
  <c r="G1483" i="2"/>
  <c r="G1485" i="2" s="1"/>
  <c r="F1483" i="2"/>
  <c r="F1485" i="2" s="1"/>
  <c r="D1483" i="2"/>
  <c r="D1485" i="2" s="1"/>
  <c r="C1483" i="2"/>
  <c r="C1485" i="2" s="1"/>
  <c r="E1480" i="2"/>
  <c r="E1483" i="2" s="1"/>
  <c r="E1485" i="2" s="1"/>
  <c r="G1451" i="2"/>
  <c r="G1453" i="2" s="1"/>
  <c r="F1451" i="2"/>
  <c r="F1453" i="2" s="1"/>
  <c r="D1451" i="2"/>
  <c r="D1453" i="2" s="1"/>
  <c r="C1451" i="2"/>
  <c r="C1453" i="2" s="1"/>
  <c r="E1448" i="2"/>
  <c r="E1451" i="2" s="1"/>
  <c r="E1453" i="2" s="1"/>
  <c r="G1271" i="2"/>
  <c r="F1271" i="2"/>
  <c r="G1228" i="2"/>
  <c r="F1228" i="2"/>
  <c r="E1228" i="2"/>
  <c r="C1228" i="2"/>
  <c r="G1149" i="2"/>
  <c r="D1149" i="2"/>
  <c r="C1149" i="2"/>
  <c r="E1149" i="2"/>
  <c r="G586" i="2"/>
  <c r="F586" i="2"/>
  <c r="D586" i="2"/>
  <c r="C586" i="2"/>
  <c r="E586" i="2"/>
  <c r="F2555" i="2" l="1"/>
  <c r="D2765" i="2"/>
  <c r="F1974" i="2"/>
  <c r="F527" i="2"/>
  <c r="C697" i="2"/>
  <c r="F1527" i="2"/>
  <c r="F2005" i="2"/>
  <c r="C1108" i="2"/>
  <c r="C837" i="2"/>
  <c r="D902" i="2"/>
  <c r="C765" i="2"/>
  <c r="G588" i="2"/>
  <c r="C156" i="2"/>
  <c r="D1527" i="2"/>
  <c r="D970" i="2"/>
  <c r="D2555" i="2"/>
  <c r="D1042" i="2"/>
  <c r="C2704" i="2"/>
  <c r="D1271" i="2"/>
  <c r="F102" i="2"/>
  <c r="D337" i="2"/>
  <c r="C427" i="2"/>
  <c r="D588" i="2"/>
  <c r="F970" i="2"/>
  <c r="C1042" i="2"/>
  <c r="F2765" i="2"/>
  <c r="D427" i="2"/>
  <c r="C1710" i="2"/>
  <c r="G1843" i="2"/>
  <c r="C1974" i="2"/>
  <c r="D2704" i="2"/>
  <c r="G2817" i="2"/>
  <c r="F2704" i="2"/>
  <c r="G1230" i="2"/>
  <c r="G765" i="2"/>
  <c r="G1527" i="2"/>
  <c r="G1794" i="2"/>
  <c r="E1974" i="2"/>
  <c r="C1151" i="2"/>
  <c r="G214" i="2"/>
  <c r="G1710" i="2"/>
  <c r="D765" i="2"/>
  <c r="F2206" i="2"/>
  <c r="G2765" i="2"/>
  <c r="G102" i="2"/>
  <c r="G1370" i="2"/>
  <c r="F837" i="2"/>
  <c r="F902" i="2"/>
  <c r="G697" i="2"/>
  <c r="D1710" i="2"/>
  <c r="F1794" i="2"/>
  <c r="G2206" i="2"/>
  <c r="F2625" i="2"/>
  <c r="F156" i="2"/>
  <c r="G837" i="2"/>
  <c r="D527" i="2"/>
  <c r="G156" i="2"/>
  <c r="E2005" i="2"/>
  <c r="E2469" i="2"/>
  <c r="C2555" i="2"/>
  <c r="G2625" i="2"/>
  <c r="C902" i="2"/>
  <c r="C1230" i="2"/>
  <c r="F2469" i="2"/>
  <c r="F337" i="2"/>
  <c r="G527" i="2"/>
  <c r="C658" i="2"/>
  <c r="F765" i="2"/>
  <c r="G970" i="2"/>
  <c r="F1042" i="2"/>
  <c r="D1230" i="2"/>
  <c r="C1945" i="2"/>
  <c r="C2371" i="2"/>
  <c r="G337" i="2"/>
  <c r="F1230" i="2"/>
  <c r="D697" i="2"/>
  <c r="C2005" i="2"/>
  <c r="D837" i="2"/>
  <c r="C970" i="2"/>
  <c r="D2005" i="2"/>
  <c r="F2371" i="2"/>
  <c r="C214" i="2"/>
  <c r="F427" i="2"/>
  <c r="D156" i="2"/>
  <c r="C527" i="2"/>
  <c r="E697" i="2"/>
  <c r="E156" i="2"/>
  <c r="D214" i="2"/>
  <c r="G658" i="2"/>
  <c r="D1108" i="2"/>
  <c r="E1794" i="2"/>
  <c r="F2817" i="2"/>
  <c r="F214" i="2"/>
  <c r="D1151" i="2"/>
  <c r="G2469" i="2"/>
  <c r="D2817" i="2"/>
  <c r="C1794" i="2"/>
  <c r="E2115" i="2"/>
  <c r="E214" i="2"/>
  <c r="F1370" i="2"/>
  <c r="G1108" i="2"/>
  <c r="F1151" i="2"/>
  <c r="D1794" i="2"/>
  <c r="G1974" i="2"/>
  <c r="G2371" i="2"/>
  <c r="G1042" i="2"/>
  <c r="G1151" i="2"/>
  <c r="E1568" i="2"/>
  <c r="G2005" i="2"/>
  <c r="G2555" i="2"/>
  <c r="C1527" i="2"/>
  <c r="F1945" i="2"/>
  <c r="D2115" i="2"/>
  <c r="D2371" i="2"/>
  <c r="C337" i="2"/>
  <c r="F1108" i="2"/>
  <c r="C1271" i="2"/>
  <c r="E1945" i="2"/>
  <c r="G1945" i="2"/>
  <c r="F2115" i="2"/>
  <c r="G427" i="2"/>
  <c r="D658" i="2"/>
  <c r="F1710" i="2"/>
  <c r="G2115" i="2"/>
  <c r="C2206" i="2"/>
  <c r="E2371" i="2"/>
  <c r="C2469" i="2"/>
  <c r="D2625" i="2"/>
  <c r="C2765" i="2"/>
  <c r="E102" i="2"/>
  <c r="E1271" i="2"/>
  <c r="D1945" i="2"/>
  <c r="D1974" i="2"/>
  <c r="E2206" i="2"/>
  <c r="D2206" i="2"/>
  <c r="C2817" i="2"/>
  <c r="E1370" i="2"/>
  <c r="C588" i="2"/>
  <c r="G902" i="2"/>
  <c r="E1151" i="2"/>
  <c r="F697" i="2"/>
  <c r="C2625" i="2"/>
  <c r="D2469" i="2"/>
  <c r="C2115" i="2"/>
  <c r="C1370" i="2"/>
  <c r="D1370" i="2"/>
  <c r="D102" i="2"/>
  <c r="C102" i="2"/>
  <c r="G2704" i="2"/>
  <c r="F658" i="2"/>
  <c r="F588" i="2"/>
  <c r="F2827" i="2" l="1"/>
  <c r="F2829" i="2" s="1"/>
  <c r="D2827" i="2"/>
  <c r="D2829" i="2" s="1"/>
  <c r="C2827" i="2"/>
  <c r="G2827" i="2"/>
  <c r="E2817" i="2"/>
  <c r="E2625" i="2"/>
  <c r="E1230" i="2"/>
  <c r="E588" i="2"/>
  <c r="E902" i="2"/>
  <c r="E527" i="2"/>
  <c r="E2765" i="2"/>
  <c r="E2704" i="2"/>
  <c r="E1042" i="2"/>
  <c r="E1527" i="2"/>
  <c r="E765" i="2"/>
  <c r="E337" i="2"/>
  <c r="E427" i="2"/>
  <c r="E1710" i="2"/>
  <c r="E658" i="2"/>
  <c r="E2555" i="2"/>
  <c r="E970" i="2"/>
  <c r="E1108" i="2"/>
  <c r="E837" i="2"/>
  <c r="E2827" i="2" l="1"/>
  <c r="E2829" i="2" s="1"/>
</calcChain>
</file>

<file path=xl/sharedStrings.xml><?xml version="1.0" encoding="utf-8"?>
<sst xmlns="http://schemas.openxmlformats.org/spreadsheetml/2006/main" count="4619" uniqueCount="523">
  <si>
    <t xml:space="preserve">FDPP Form 1b - Annual Budget Report, Summary  </t>
  </si>
  <si>
    <t>PROGRAMMED APPROPRIATION AND OBLIGATION BY OBJECT OF EXPENDITURE</t>
  </si>
  <si>
    <t>REGION:  REGION XII-SOCCSSARGEN</t>
  </si>
  <si>
    <t>PROVINCE:  SARANGANI</t>
  </si>
  <si>
    <t>CITY/MUNICIPALITY:  GLAN</t>
  </si>
  <si>
    <t>Page 1 of  3</t>
  </si>
  <si>
    <t>Current Year (Estimate)</t>
  </si>
  <si>
    <t>Object of Expenditure</t>
  </si>
  <si>
    <t>Account Code</t>
  </si>
  <si>
    <t>Past Year (Actual)</t>
  </si>
  <si>
    <t>First Semester (Actual)</t>
  </si>
  <si>
    <t xml:space="preserve">Second Semester  (Estimate)      </t>
  </si>
  <si>
    <t>TOTAL</t>
  </si>
  <si>
    <t>Budget Year (Proposed)</t>
  </si>
  <si>
    <t>(1)</t>
  </si>
  <si>
    <t>(2)</t>
  </si>
  <si>
    <t>(3)</t>
  </si>
  <si>
    <t>(4)</t>
  </si>
  <si>
    <t>(5)</t>
  </si>
  <si>
    <t>(6)</t>
  </si>
  <si>
    <t>(7)</t>
  </si>
  <si>
    <t>1.0  Current Operating Expenditures</t>
  </si>
  <si>
    <t xml:space="preserve">       1.1 Personal Services</t>
  </si>
  <si>
    <t>Salaries and Wages - Regular</t>
  </si>
  <si>
    <t>5-01-01-010</t>
  </si>
  <si>
    <t>Salaries and Wages - Casual/Contractual</t>
  </si>
  <si>
    <t>5-01-01-020</t>
  </si>
  <si>
    <t>Personal Economic Relief Allowance (PERA)</t>
  </si>
  <si>
    <t>5-01-02-010</t>
  </si>
  <si>
    <t>Representation Allowance (RA)</t>
  </si>
  <si>
    <t>5-01-02-020</t>
  </si>
  <si>
    <t>Transportation Allowance (TA)</t>
  </si>
  <si>
    <t>5-01-02-030</t>
  </si>
  <si>
    <t>Clothing/Uniform Allowance</t>
  </si>
  <si>
    <t>5-01-02-040</t>
  </si>
  <si>
    <t>Productivity Incentive Allowance</t>
  </si>
  <si>
    <t>Overtime and Night Pay</t>
  </si>
  <si>
    <t>5-01-02-130</t>
  </si>
  <si>
    <t>Mid-Year and Year End Bonus</t>
  </si>
  <si>
    <t>5-01-02-140</t>
  </si>
  <si>
    <t>Cash Gift</t>
  </si>
  <si>
    <t>5-01-02-150</t>
  </si>
  <si>
    <t>Retirement and Life Insurance Premiums</t>
  </si>
  <si>
    <t>5-01-03-010</t>
  </si>
  <si>
    <t>Pag-IBIG Contributions</t>
  </si>
  <si>
    <t>5-01-03-020</t>
  </si>
  <si>
    <t>PhilHealth Contributions</t>
  </si>
  <si>
    <t>5-01-03-030</t>
  </si>
  <si>
    <t>Employees Compensation Insurance Premiums</t>
  </si>
  <si>
    <t>5-01-03-040</t>
  </si>
  <si>
    <t>Other Personnel Benefits</t>
  </si>
  <si>
    <t>Miscellaneous Personnel Benefit Fund (MPBF)</t>
  </si>
  <si>
    <t>MPBF</t>
  </si>
  <si>
    <t>Terminal Leave Benefits</t>
  </si>
  <si>
    <t>5-01-04-030</t>
  </si>
  <si>
    <t>Monetization of Leave Credits</t>
  </si>
  <si>
    <t>5-01-04-990</t>
  </si>
  <si>
    <t>Step Increment</t>
  </si>
  <si>
    <t>5-01-04-990-1</t>
  </si>
  <si>
    <t>Loyalty Award</t>
  </si>
  <si>
    <t>5-01-04-990-2</t>
  </si>
  <si>
    <t xml:space="preserve">        1.2 Maintenance and Other Operating Expense</t>
  </si>
  <si>
    <t>Traveling Expenses - Local</t>
  </si>
  <si>
    <t>Traveling Expenses - Foreign</t>
  </si>
  <si>
    <t>Training Expenses</t>
  </si>
  <si>
    <t>Scholarship Grants/Expenses</t>
  </si>
  <si>
    <t xml:space="preserve">Office Supplies Expenses </t>
  </si>
  <si>
    <t>Accountable Forms Expenses</t>
  </si>
  <si>
    <t>5-02-03-020</t>
  </si>
  <si>
    <t>Animal/Zoological Supplies Expenses</t>
  </si>
  <si>
    <t>Food Supplies Expenses</t>
  </si>
  <si>
    <t>Welfare Goods Expenses</t>
  </si>
  <si>
    <t>Drugs and Medicines Expenses</t>
  </si>
  <si>
    <t>5-02-03-070</t>
  </si>
  <si>
    <t>Medical, Dental and Laboratory Supplies Expenses</t>
  </si>
  <si>
    <t>Fuel, Oil and Lubricants Expenses</t>
  </si>
  <si>
    <t>Agricultural and Marine Supplies Expenses</t>
  </si>
  <si>
    <t>Textbooks and Instructional Materials Expenses</t>
  </si>
  <si>
    <t>Other Supplies and Materials Expenses</t>
  </si>
  <si>
    <t>5-02-03-990</t>
  </si>
  <si>
    <t>Water Expenses</t>
  </si>
  <si>
    <t>5-02-04-010</t>
  </si>
  <si>
    <t>Electricity Expenses</t>
  </si>
  <si>
    <t xml:space="preserve">Postage and Courier Services </t>
  </si>
  <si>
    <t>Telephone Expenses - Mobile</t>
  </si>
  <si>
    <t>Internet Subscription Expenses</t>
  </si>
  <si>
    <t>5-02-05-030</t>
  </si>
  <si>
    <t>Page 2 of  3</t>
  </si>
  <si>
    <t>Awards/Rewards Expenses</t>
  </si>
  <si>
    <t>5-02-06-010</t>
  </si>
  <si>
    <t>Prizes</t>
  </si>
  <si>
    <t>Research, Exploration and Development Expenses</t>
  </si>
  <si>
    <t>Confidential Expenses</t>
  </si>
  <si>
    <t>Extraordinary and Miscellaneous Expenses</t>
  </si>
  <si>
    <t>Legal Services</t>
  </si>
  <si>
    <t>Other Professional Services</t>
  </si>
  <si>
    <t>5-02-11-990</t>
  </si>
  <si>
    <t>Environment/Sanitary Services</t>
  </si>
  <si>
    <t>Security Services</t>
  </si>
  <si>
    <t>5-02-12-030</t>
  </si>
  <si>
    <t>Other General Services</t>
  </si>
  <si>
    <t>Repairs and Maintenance - Investment Property</t>
  </si>
  <si>
    <t>Repairs and Maintenance - Infrastructure Assets</t>
  </si>
  <si>
    <t>Repairs and Maintenance - Buildings and Other Structures</t>
  </si>
  <si>
    <t xml:space="preserve">Repairs and Maintenance - Machinery and Equipment </t>
  </si>
  <si>
    <t>5-02-13-050</t>
  </si>
  <si>
    <t xml:space="preserve">Repairs and Maintenance - Transportation Equipment  </t>
  </si>
  <si>
    <t>5-02-13-060</t>
  </si>
  <si>
    <t xml:space="preserve">Repairs and Maintenance - Furniture and  Fixtures </t>
  </si>
  <si>
    <t>5-02-13-070</t>
  </si>
  <si>
    <t xml:space="preserve">Subsidy to Local Government Units </t>
  </si>
  <si>
    <t xml:space="preserve">Transfers for Project Equity Share /LGU Counterpart    </t>
  </si>
  <si>
    <t>Taxes, Duties and Licenses</t>
  </si>
  <si>
    <t xml:space="preserve">Fidelity Bond Premiums </t>
  </si>
  <si>
    <t>Insurance Expenses</t>
  </si>
  <si>
    <t>Advertising Expenses</t>
  </si>
  <si>
    <t>Printing and Publication Expenses</t>
  </si>
  <si>
    <t>Representation Expenses</t>
  </si>
  <si>
    <t>5-02-99-030</t>
  </si>
  <si>
    <t>Transportation and Delivery Expenses</t>
  </si>
  <si>
    <t>5-02-99-040</t>
  </si>
  <si>
    <t>Rent Expenses</t>
  </si>
  <si>
    <t>Membership Dues and Contributions to Organizations</t>
  </si>
  <si>
    <t>Subscription Expenses</t>
  </si>
  <si>
    <t>Donations</t>
  </si>
  <si>
    <t xml:space="preserve">Other Maintenance and Operating Expenses  </t>
  </si>
  <si>
    <t>2.0 Capital Outlay</t>
  </si>
  <si>
    <t>Land</t>
  </si>
  <si>
    <t>Other Land Improvements</t>
  </si>
  <si>
    <t>Road Networks</t>
  </si>
  <si>
    <t>Flood Control System</t>
  </si>
  <si>
    <t>1-07-03-020</t>
  </si>
  <si>
    <t>Sewer Systems</t>
  </si>
  <si>
    <t>Water Supply Systems</t>
  </si>
  <si>
    <t>Power Supply Systems</t>
  </si>
  <si>
    <t>Other Infrastructure Assets</t>
  </si>
  <si>
    <t>1-07-03-990</t>
  </si>
  <si>
    <t>Buildings</t>
  </si>
  <si>
    <t>1-07-04-010</t>
  </si>
  <si>
    <t>Hospitals and Health Centers</t>
  </si>
  <si>
    <t>Markets</t>
  </si>
  <si>
    <t>Slaughterhouse</t>
  </si>
  <si>
    <t>Hostels and Dormitories</t>
  </si>
  <si>
    <t>Other Structures</t>
  </si>
  <si>
    <t>Office Equipment</t>
  </si>
  <si>
    <t>1-07-05-020</t>
  </si>
  <si>
    <t>Page 3 of  3</t>
  </si>
  <si>
    <t xml:space="preserve">Information and Communication Technology  Equipment </t>
  </si>
  <si>
    <t>1-07-05-030</t>
  </si>
  <si>
    <t>Communication Equipment</t>
  </si>
  <si>
    <t>1-07-05-070</t>
  </si>
  <si>
    <t>Construction and Heavy Equipment</t>
  </si>
  <si>
    <t>Military, Police and Security Equipment</t>
  </si>
  <si>
    <t xml:space="preserve">Other Machinery and Equipment </t>
  </si>
  <si>
    <t>Motor Vehicles</t>
  </si>
  <si>
    <t>1-07-06-010</t>
  </si>
  <si>
    <t>Watercrafts</t>
  </si>
  <si>
    <t xml:space="preserve">Furniture and Fixtures </t>
  </si>
  <si>
    <t>1-07-07-010</t>
  </si>
  <si>
    <t>Breeding Stocks</t>
  </si>
  <si>
    <t xml:space="preserve">Plants and Trees </t>
  </si>
  <si>
    <t>1-08-01-020</t>
  </si>
  <si>
    <t>3.0 Financial Expenses</t>
  </si>
  <si>
    <t xml:space="preserve">Interest Expenses </t>
  </si>
  <si>
    <t xml:space="preserve">Other Financial Charges </t>
  </si>
  <si>
    <t>We hereby certify that we have reviewed the contents and hereby attest to the varacity and correctness of the data or information contained in this document.</t>
  </si>
  <si>
    <t>Prepared by:</t>
  </si>
  <si>
    <t>Reviewed by:</t>
  </si>
  <si>
    <t>Approved by:</t>
  </si>
  <si>
    <t xml:space="preserve">   JOEL Q. TOLEDO</t>
  </si>
  <si>
    <t>ELENOR P. CORPUZ</t>
  </si>
  <si>
    <t xml:space="preserve">  VICTOR JAMES B. YAP, SR.</t>
  </si>
  <si>
    <t xml:space="preserve">  Executive Assistant II</t>
  </si>
  <si>
    <t>Local Budget Officer</t>
  </si>
  <si>
    <t xml:space="preserve">
Local Chief Executive</t>
  </si>
  <si>
    <t>FDPP Form 1a - Annual Budget Report, by Office of Department (DBM Local Budget Memorandum No. 82 dated June 14, 2021, LBP Form No. 2)</t>
  </si>
  <si>
    <t>Page 1 of 2</t>
  </si>
  <si>
    <t>Note: This Form is to be filled-up or prepared by Office or by Department separately. Thus, the Annual Budget shall be composed of separate sheets of this form per  office or Department Summary must also be filled-up and submitted, In addition, Form 1b-ABR</t>
  </si>
  <si>
    <t>OFFICE: MUNICIPAL MAYOR'S OFFICE</t>
  </si>
  <si>
    <t xml:space="preserve">      Total Personal Services</t>
  </si>
  <si>
    <t xml:space="preserve">       1.2 Maintenance and Other Operating Expenses</t>
  </si>
  <si>
    <t>Page 2 of 2</t>
  </si>
  <si>
    <t xml:space="preserve">    Total Maintenance and Other Operating Expenses</t>
  </si>
  <si>
    <t xml:space="preserve">        Total Capital Outlay</t>
  </si>
  <si>
    <t>Total Finance Expense</t>
  </si>
  <si>
    <r>
      <rPr>
        <sz val="8"/>
        <rFont val="Brush Script MT"/>
        <family val="4"/>
      </rPr>
      <t>jlr</t>
    </r>
    <r>
      <rPr>
        <sz val="8"/>
        <rFont val="Times New Roman"/>
        <family val="1"/>
      </rPr>
      <t xml:space="preserve"> </t>
    </r>
    <r>
      <rPr>
        <b/>
        <sz val="8"/>
        <rFont val="Times New Roman"/>
        <family val="1"/>
      </rPr>
      <t>Total Appropriation</t>
    </r>
  </si>
  <si>
    <r>
      <t xml:space="preserve">                                </t>
    </r>
    <r>
      <rPr>
        <b/>
        <u/>
        <sz val="8"/>
        <rFont val="Times New Roman"/>
        <family val="1"/>
      </rPr>
      <t xml:space="preserve">JOEL Q. TOLEDO </t>
    </r>
    <r>
      <rPr>
        <b/>
        <sz val="8"/>
        <rFont val="Times New Roman"/>
        <family val="1"/>
      </rPr>
      <t xml:space="preserve">
                                </t>
    </r>
    <r>
      <rPr>
        <sz val="8"/>
        <rFont val="Times New Roman"/>
        <family val="1"/>
      </rPr>
      <t>Executive Assistant II</t>
    </r>
  </si>
  <si>
    <r>
      <rPr>
        <b/>
        <u/>
        <sz val="8"/>
        <rFont val="Times New Roman"/>
        <family val="1"/>
      </rPr>
      <t>ELENOR P. CORPUZ</t>
    </r>
    <r>
      <rPr>
        <b/>
        <sz val="8"/>
        <rFont val="Times New Roman"/>
        <family val="1"/>
      </rPr>
      <t xml:space="preserve">
</t>
    </r>
    <r>
      <rPr>
        <sz val="8"/>
        <rFont val="Times New Roman"/>
        <family val="1"/>
      </rPr>
      <t>Local Budget Officer</t>
    </r>
  </si>
  <si>
    <r>
      <rPr>
        <b/>
        <u/>
        <sz val="8"/>
        <rFont val="Times New Roman"/>
        <family val="1"/>
      </rPr>
      <t>VICTOR JAMES B. YAP, SR.</t>
    </r>
    <r>
      <rPr>
        <b/>
        <sz val="8"/>
        <rFont val="Times New Roman"/>
        <family val="1"/>
      </rPr>
      <t xml:space="preserve">
</t>
    </r>
    <r>
      <rPr>
        <sz val="8"/>
        <rFont val="Times New Roman"/>
        <family val="1"/>
      </rPr>
      <t>Local Chief Executive</t>
    </r>
  </si>
  <si>
    <t>Page 1 of 1</t>
  </si>
  <si>
    <t>OFFICE: TOURISM OFFICE</t>
  </si>
  <si>
    <t xml:space="preserve">        1.2 Maintenance and Other Operating Expenses</t>
  </si>
  <si>
    <t>Repairs and Maintenance - Machinery and Equipment (Office Equipment)</t>
  </si>
  <si>
    <t>Repairs and Maintenance - Machinery and Equipment (Communication Equipment )</t>
  </si>
  <si>
    <t>Total Maintenance and Other Operating Expenses</t>
  </si>
  <si>
    <t>Capital Outlay</t>
  </si>
  <si>
    <t>Total Capital Outlay</t>
  </si>
  <si>
    <r>
      <t xml:space="preserve">                   </t>
    </r>
    <r>
      <rPr>
        <b/>
        <u/>
        <sz val="8"/>
        <rFont val="Times New Roman"/>
        <family val="1"/>
      </rPr>
      <t xml:space="preserve"> RHOA D. WADINGAN</t>
    </r>
    <r>
      <rPr>
        <b/>
        <sz val="8"/>
        <rFont val="Times New Roman"/>
        <family val="1"/>
      </rPr>
      <t xml:space="preserve">
                   </t>
    </r>
    <r>
      <rPr>
        <sz val="8"/>
        <rFont val="Times New Roman"/>
        <family val="1"/>
      </rPr>
      <t>Department Head</t>
    </r>
  </si>
  <si>
    <t>OFFICE: HUMAN RESOURCE AND MANAGEMENT OFFICE</t>
  </si>
  <si>
    <t>Total Maint.  and Other Operating Expenses</t>
  </si>
  <si>
    <r>
      <rPr>
        <b/>
        <u/>
        <sz val="8"/>
        <rFont val="Times New Roman"/>
        <family val="1"/>
      </rPr>
      <t>DAVE NICK D. BESANA, LPT, MAEd</t>
    </r>
    <r>
      <rPr>
        <b/>
        <sz val="8"/>
        <rFont val="Times New Roman"/>
        <family val="1"/>
      </rPr>
      <t xml:space="preserve">
     </t>
    </r>
    <r>
      <rPr>
        <sz val="8"/>
        <rFont val="Times New Roman"/>
        <family val="1"/>
      </rPr>
      <t>Department Head</t>
    </r>
  </si>
  <si>
    <t>OFFICE: MUNICIPAL DISASTER RISK REDUCTION MANAGEMENT OFFICE</t>
  </si>
  <si>
    <t>Total Personal Services</t>
  </si>
  <si>
    <t>Total Maintenance and Other Operating Expense</t>
  </si>
  <si>
    <r>
      <t xml:space="preserve">                   </t>
    </r>
    <r>
      <rPr>
        <b/>
        <u/>
        <sz val="8"/>
        <rFont val="Times New Roman"/>
        <family val="1"/>
      </rPr>
      <t>ANTONIO R. ACHARON, JR.</t>
    </r>
    <r>
      <rPr>
        <b/>
        <sz val="8"/>
        <rFont val="Times New Roman"/>
        <family val="1"/>
      </rPr>
      <t xml:space="preserve">
                   </t>
    </r>
    <r>
      <rPr>
        <sz val="8"/>
        <rFont val="Times New Roman"/>
        <family val="1"/>
      </rPr>
      <t>Department Head</t>
    </r>
  </si>
  <si>
    <t>Page 1 of  1</t>
  </si>
  <si>
    <t>OFFICE: MUNICIPAL  VICE MAYOR' OFFICE</t>
  </si>
  <si>
    <t>1.2 Maintenance and Other Operating Expenses</t>
  </si>
  <si>
    <r>
      <t xml:space="preserve">                  </t>
    </r>
    <r>
      <rPr>
        <b/>
        <u/>
        <sz val="8"/>
        <rFont val="Times New Roman"/>
        <family val="1"/>
      </rPr>
      <t xml:space="preserve"> VICTOR JAMES P. YAP, JR.</t>
    </r>
    <r>
      <rPr>
        <b/>
        <sz val="8"/>
        <rFont val="Times New Roman"/>
        <family val="1"/>
      </rPr>
      <t xml:space="preserve">
                  </t>
    </r>
    <r>
      <rPr>
        <sz val="8"/>
        <rFont val="Times New Roman"/>
        <family val="1"/>
      </rPr>
      <t xml:space="preserve"> Department Head</t>
    </r>
  </si>
  <si>
    <t>OFFICE:  SANGUNIANG BAYAN-LEGISLATIVE</t>
  </si>
  <si>
    <r>
      <t xml:space="preserve">                  </t>
    </r>
    <r>
      <rPr>
        <b/>
        <u/>
        <sz val="8"/>
        <rFont val="Times New Roman"/>
        <family val="1"/>
      </rPr>
      <t xml:space="preserve"> VICTOR JAMES P. YAP, JR.</t>
    </r>
    <r>
      <rPr>
        <b/>
        <sz val="8"/>
        <rFont val="Times New Roman"/>
        <family val="1"/>
      </rPr>
      <t xml:space="preserve">
                   </t>
    </r>
    <r>
      <rPr>
        <sz val="8"/>
        <rFont val="Times New Roman"/>
        <family val="1"/>
      </rPr>
      <t>Department Head</t>
    </r>
  </si>
  <si>
    <t>OFFICE:  SANGUNIANG BAYAN-SUPPORT</t>
  </si>
  <si>
    <r>
      <t xml:space="preserve">                   </t>
    </r>
    <r>
      <rPr>
        <b/>
        <u/>
        <sz val="8"/>
        <rFont val="Times New Roman"/>
        <family val="1"/>
      </rPr>
      <t>MARLON R. DAQUIGAN</t>
    </r>
    <r>
      <rPr>
        <b/>
        <sz val="8"/>
        <rFont val="Times New Roman"/>
        <family val="1"/>
      </rPr>
      <t xml:space="preserve">
                  </t>
    </r>
    <r>
      <rPr>
        <sz val="8"/>
        <rFont val="Times New Roman"/>
        <family val="1"/>
      </rPr>
      <t xml:space="preserve"> Department Head</t>
    </r>
  </si>
  <si>
    <t>OFFICE: MUNICIPAL ADMINISTRATOR OFFICE</t>
  </si>
  <si>
    <r>
      <t xml:space="preserve">                                   </t>
    </r>
    <r>
      <rPr>
        <b/>
        <u/>
        <sz val="8"/>
        <rFont val="Times New Roman"/>
        <family val="1"/>
      </rPr>
      <t xml:space="preserve">JOEL Q. TOLEDO </t>
    </r>
    <r>
      <rPr>
        <b/>
        <sz val="8"/>
        <rFont val="Times New Roman"/>
        <family val="1"/>
      </rPr>
      <t xml:space="preserve">
                              </t>
    </r>
    <r>
      <rPr>
        <sz val="8"/>
        <rFont val="Times New Roman"/>
        <family val="1"/>
      </rPr>
      <t>Executive Assistant II</t>
    </r>
  </si>
  <si>
    <r>
      <t xml:space="preserve">                </t>
    </r>
    <r>
      <rPr>
        <b/>
        <u/>
        <sz val="8"/>
        <rFont val="Times New Roman"/>
        <family val="1"/>
      </rPr>
      <t>ERIC L. PAGARAN, CE</t>
    </r>
    <r>
      <rPr>
        <b/>
        <sz val="8"/>
        <rFont val="Times New Roman"/>
        <family val="1"/>
      </rPr>
      <t xml:space="preserve">
              </t>
    </r>
    <r>
      <rPr>
        <sz val="8"/>
        <rFont val="Times New Roman"/>
        <family val="1"/>
      </rPr>
      <t>Department Head</t>
    </r>
  </si>
  <si>
    <t>OFFICE: LOCAL CIVIL REGISTRAR</t>
  </si>
  <si>
    <r>
      <t xml:space="preserve">             </t>
    </r>
    <r>
      <rPr>
        <b/>
        <u/>
        <sz val="8"/>
        <rFont val="Times New Roman"/>
        <family val="1"/>
      </rPr>
      <t xml:space="preserve"> ESTHER L. CARTEN</t>
    </r>
    <r>
      <rPr>
        <b/>
        <sz val="8"/>
        <rFont val="Times New Roman"/>
        <family val="1"/>
      </rPr>
      <t xml:space="preserve">
            </t>
    </r>
    <r>
      <rPr>
        <sz val="8"/>
        <rFont val="Times New Roman"/>
        <family val="1"/>
      </rPr>
      <t xml:space="preserve">  Department Head</t>
    </r>
  </si>
  <si>
    <t>OFFICE: GENERAL SERVICES OFFICE</t>
  </si>
  <si>
    <r>
      <t xml:space="preserve">                 </t>
    </r>
    <r>
      <rPr>
        <b/>
        <u/>
        <sz val="8"/>
        <rFont val="Times New Roman"/>
        <family val="1"/>
      </rPr>
      <t xml:space="preserve">  JORGE S. ALCUDIA</t>
    </r>
    <r>
      <rPr>
        <b/>
        <sz val="8"/>
        <rFont val="Times New Roman"/>
        <family val="1"/>
      </rPr>
      <t xml:space="preserve">
                  </t>
    </r>
    <r>
      <rPr>
        <sz val="8"/>
        <rFont val="Times New Roman"/>
        <family val="1"/>
      </rPr>
      <t xml:space="preserve"> Department Head</t>
    </r>
  </si>
  <si>
    <t>OFFICE: MUNICIPAL BUDGET OFFICE</t>
  </si>
  <si>
    <r>
      <t xml:space="preserve">                 </t>
    </r>
    <r>
      <rPr>
        <b/>
        <u/>
        <sz val="8"/>
        <rFont val="Times New Roman"/>
        <family val="1"/>
      </rPr>
      <t>ELENOR P. CORPUZ</t>
    </r>
    <r>
      <rPr>
        <b/>
        <sz val="8"/>
        <rFont val="Times New Roman"/>
        <family val="1"/>
      </rPr>
      <t xml:space="preserve">
               </t>
    </r>
    <r>
      <rPr>
        <sz val="8"/>
        <rFont val="Times New Roman"/>
        <family val="1"/>
      </rPr>
      <t>Department Head</t>
    </r>
  </si>
  <si>
    <t>OFFICE: MUNICIPAL ACCOUNTING OFFICE</t>
  </si>
  <si>
    <r>
      <t xml:space="preserve">               </t>
    </r>
    <r>
      <rPr>
        <b/>
        <u/>
        <sz val="8"/>
        <rFont val="Times New Roman"/>
        <family val="1"/>
      </rPr>
      <t xml:space="preserve"> MARLETTE R. ENGKONG, CPA</t>
    </r>
    <r>
      <rPr>
        <b/>
        <sz val="8"/>
        <rFont val="Times New Roman"/>
        <family val="1"/>
      </rPr>
      <t xml:space="preserve">
                  </t>
    </r>
    <r>
      <rPr>
        <sz val="8"/>
        <rFont val="Times New Roman"/>
        <family val="1"/>
      </rPr>
      <t xml:space="preserve"> Department Head</t>
    </r>
  </si>
  <si>
    <t>OFFICE: MUNICIPAL TREASURER'S OFFICE</t>
  </si>
  <si>
    <r>
      <t xml:space="preserve">               </t>
    </r>
    <r>
      <rPr>
        <b/>
        <u/>
        <sz val="8"/>
        <rFont val="Times New Roman"/>
        <family val="1"/>
      </rPr>
      <t xml:space="preserve"> RONELIO L. FLORES</t>
    </r>
    <r>
      <rPr>
        <b/>
        <sz val="8"/>
        <rFont val="Times New Roman"/>
        <family val="1"/>
      </rPr>
      <t xml:space="preserve">
                 </t>
    </r>
    <r>
      <rPr>
        <sz val="8"/>
        <rFont val="Times New Roman"/>
        <family val="1"/>
      </rPr>
      <t>Department Head</t>
    </r>
  </si>
  <si>
    <t>OFFICE: MUNICIPAL ASSESSOR'S OFFICE</t>
  </si>
  <si>
    <r>
      <t xml:space="preserve">              </t>
    </r>
    <r>
      <rPr>
        <b/>
        <u/>
        <sz val="8"/>
        <rFont val="Times New Roman"/>
        <family val="1"/>
      </rPr>
      <t xml:space="preserve"> ATTY. ARVEL S. LARA, CE, REA, REB</t>
    </r>
    <r>
      <rPr>
        <b/>
        <sz val="8"/>
        <rFont val="Times New Roman"/>
        <family val="1"/>
      </rPr>
      <t xml:space="preserve">
               </t>
    </r>
    <r>
      <rPr>
        <sz val="8"/>
        <rFont val="Times New Roman"/>
        <family val="1"/>
      </rPr>
      <t>Department Head</t>
    </r>
  </si>
  <si>
    <t>OFFICE: AUDITOR'S OFFICE</t>
  </si>
  <si>
    <r>
      <t xml:space="preserve">                 </t>
    </r>
    <r>
      <rPr>
        <b/>
        <u/>
        <sz val="8"/>
        <rFont val="Times New Roman"/>
        <family val="1"/>
      </rPr>
      <t xml:space="preserve"> ROUELLA MARIE Q. PONCE</t>
    </r>
    <r>
      <rPr>
        <b/>
        <sz val="8"/>
        <rFont val="Times New Roman"/>
        <family val="1"/>
      </rPr>
      <t xml:space="preserve">
                  </t>
    </r>
    <r>
      <rPr>
        <sz val="8"/>
        <rFont val="Times New Roman"/>
        <family val="1"/>
      </rPr>
      <t>Department Head</t>
    </r>
  </si>
  <si>
    <t>OFFICE: LEGAL OFFICE</t>
  </si>
  <si>
    <r>
      <rPr>
        <b/>
        <u/>
        <sz val="8"/>
        <rFont val="Times New Roman"/>
        <family val="1"/>
      </rPr>
      <t>ATTY. CLEMENTE A. PANGANDUYON</t>
    </r>
    <r>
      <rPr>
        <b/>
        <sz val="8"/>
        <rFont val="Times New Roman"/>
        <family val="1"/>
      </rPr>
      <t xml:space="preserve">
    </t>
    </r>
    <r>
      <rPr>
        <sz val="8"/>
        <rFont val="Times New Roman"/>
        <family val="1"/>
      </rPr>
      <t>Department Head</t>
    </r>
  </si>
  <si>
    <t>OFFICE: MUNICIPAL TRIAL COURT</t>
  </si>
  <si>
    <t xml:space="preserve">     1.2 Maintenance and Other Operating Expenses</t>
  </si>
  <si>
    <t>Total capital outlay</t>
  </si>
  <si>
    <r>
      <t xml:space="preserve">         </t>
    </r>
    <r>
      <rPr>
        <b/>
        <u/>
        <sz val="8"/>
        <rFont val="Times New Roman"/>
        <family val="1"/>
      </rPr>
      <t>HON. YOGIE G. MARTIRIZAR-KIDAR</t>
    </r>
    <r>
      <rPr>
        <b/>
        <sz val="8"/>
        <rFont val="Times New Roman"/>
        <family val="1"/>
      </rPr>
      <t xml:space="preserve">
                             </t>
    </r>
    <r>
      <rPr>
        <sz val="8"/>
        <rFont val="Times New Roman"/>
        <family val="1"/>
      </rPr>
      <t xml:space="preserve"> Department Head</t>
    </r>
  </si>
  <si>
    <t>OFFICE: MUNICIPAL LOCAL GOVERNMENT OPERATION OFFICE</t>
  </si>
  <si>
    <t>OFFICE:  POLICE INSPECTOR OFFICE</t>
  </si>
  <si>
    <r>
      <rPr>
        <b/>
        <u/>
        <sz val="8"/>
        <rFont val="Times New Roman"/>
        <family val="1"/>
      </rPr>
      <t>PLTCOL GEOVANI EVANGELIO LADEO</t>
    </r>
    <r>
      <rPr>
        <b/>
        <sz val="8"/>
        <rFont val="Times New Roman"/>
        <family val="1"/>
      </rPr>
      <t xml:space="preserve">
    </t>
    </r>
    <r>
      <rPr>
        <sz val="8"/>
        <rFont val="Times New Roman"/>
        <family val="1"/>
      </rPr>
      <t>Department Head</t>
    </r>
  </si>
  <si>
    <t>OFFICE: MARITIME OFFICE</t>
  </si>
  <si>
    <r>
      <t xml:space="preserve">             </t>
    </r>
    <r>
      <rPr>
        <b/>
        <u/>
        <sz val="8"/>
        <rFont val="Times New Roman"/>
        <family val="1"/>
      </rPr>
      <t>PCMS MICHAEL B. GAGARIN</t>
    </r>
    <r>
      <rPr>
        <b/>
        <sz val="8"/>
        <rFont val="Times New Roman"/>
        <family val="1"/>
      </rPr>
      <t xml:space="preserve">
             </t>
    </r>
    <r>
      <rPr>
        <sz val="8"/>
        <rFont val="Times New Roman"/>
        <family val="1"/>
      </rPr>
      <t xml:space="preserve"> Department Head</t>
    </r>
  </si>
  <si>
    <t>OFFICE: BUREAU OF INTERNAL REVENUE</t>
  </si>
  <si>
    <t>Prepared:</t>
  </si>
  <si>
    <r>
      <t xml:space="preserve">                               </t>
    </r>
    <r>
      <rPr>
        <b/>
        <u/>
        <sz val="8"/>
        <rFont val="Times New Roman"/>
        <family val="1"/>
      </rPr>
      <t>JASON Q. MIGUEL</t>
    </r>
    <r>
      <rPr>
        <b/>
        <sz val="8"/>
        <rFont val="Times New Roman"/>
        <family val="1"/>
      </rPr>
      <t xml:space="preserve">
                                  </t>
    </r>
    <r>
      <rPr>
        <sz val="8"/>
        <rFont val="Times New Roman"/>
        <family val="1"/>
      </rPr>
      <t xml:space="preserve"> Department Head</t>
    </r>
  </si>
  <si>
    <t>OFFICE: FIRE STATION</t>
  </si>
  <si>
    <t>Total  Capital Outlay</t>
  </si>
  <si>
    <t>OFFICE: COMELEC REGISTRAR</t>
  </si>
  <si>
    <r>
      <t xml:space="preserve">                     </t>
    </r>
    <r>
      <rPr>
        <b/>
        <u/>
        <sz val="8"/>
        <rFont val="Times New Roman"/>
        <family val="1"/>
      </rPr>
      <t>GERTRUDES S. OMAÑA</t>
    </r>
    <r>
      <rPr>
        <b/>
        <sz val="8"/>
        <rFont val="Times New Roman"/>
        <family val="1"/>
      </rPr>
      <t xml:space="preserve">
                             </t>
    </r>
    <r>
      <rPr>
        <sz val="8"/>
        <rFont val="Times New Roman"/>
        <family val="1"/>
      </rPr>
      <t xml:space="preserve"> Department Head</t>
    </r>
  </si>
  <si>
    <t>OFFICE: GLAN INSTITUTE OF TECHNOLOGY</t>
  </si>
  <si>
    <r>
      <t xml:space="preserve">                              </t>
    </r>
    <r>
      <rPr>
        <b/>
        <u/>
        <sz val="8"/>
        <rFont val="Times New Roman"/>
        <family val="1"/>
      </rPr>
      <t xml:space="preserve"> NESTOR P. BLACE</t>
    </r>
    <r>
      <rPr>
        <b/>
        <sz val="8"/>
        <rFont val="Times New Roman"/>
        <family val="1"/>
      </rPr>
      <t xml:space="preserve">
                                </t>
    </r>
    <r>
      <rPr>
        <sz val="8"/>
        <rFont val="Times New Roman"/>
        <family val="1"/>
      </rPr>
      <t xml:space="preserve">   Department Head</t>
    </r>
  </si>
  <si>
    <t>OFFICE: MANPOWER DEVELOPMENT</t>
  </si>
  <si>
    <r>
      <t xml:space="preserve">                                                                                                            </t>
    </r>
    <r>
      <rPr>
        <b/>
        <u/>
        <sz val="8"/>
        <rFont val="Times New Roman"/>
        <family val="1"/>
      </rPr>
      <t xml:space="preserve"> DAVE NICK D. BESANA, LPT, MAEd</t>
    </r>
    <r>
      <rPr>
        <b/>
        <sz val="8"/>
        <rFont val="Times New Roman"/>
        <family val="1"/>
      </rPr>
      <t xml:space="preserve">
   </t>
    </r>
    <r>
      <rPr>
        <sz val="8"/>
        <rFont val="Times New Roman"/>
        <family val="1"/>
      </rPr>
      <t>Department Head</t>
    </r>
  </si>
  <si>
    <t xml:space="preserve">OFFICE: MUNICIPAL YOUTH DEVELOPMENT </t>
  </si>
  <si>
    <r>
      <t xml:space="preserve">                                   </t>
    </r>
    <r>
      <rPr>
        <b/>
        <u/>
        <sz val="8"/>
        <rFont val="Times New Roman"/>
        <family val="1"/>
      </rPr>
      <t xml:space="preserve">JOEL Q. TOLEDO </t>
    </r>
    <r>
      <rPr>
        <b/>
        <sz val="8"/>
        <rFont val="Times New Roman"/>
        <family val="1"/>
      </rPr>
      <t xml:space="preserve">
                                  </t>
    </r>
    <r>
      <rPr>
        <sz val="8"/>
        <rFont val="Times New Roman"/>
        <family val="1"/>
      </rPr>
      <t xml:space="preserve"> Executive Assistant II</t>
    </r>
  </si>
  <si>
    <t>OFFICE: RURAL HEALTH UNIT</t>
  </si>
  <si>
    <t xml:space="preserve">Motor Vehicles                                         </t>
  </si>
  <si>
    <r>
      <t xml:space="preserve">                          </t>
    </r>
    <r>
      <rPr>
        <b/>
        <u/>
        <sz val="8"/>
        <rFont val="Times New Roman"/>
        <family val="1"/>
      </rPr>
      <t>JOSE RIGEL P. SANTOS, MD.</t>
    </r>
    <r>
      <rPr>
        <b/>
        <sz val="8"/>
        <rFont val="Times New Roman"/>
        <family val="1"/>
      </rPr>
      <t xml:space="preserve">
                          </t>
    </r>
    <r>
      <rPr>
        <sz val="8"/>
        <rFont val="Times New Roman"/>
        <family val="1"/>
      </rPr>
      <t>Department Head</t>
    </r>
  </si>
  <si>
    <t>OFFICE: MAYOR'S/ENGR. OFFICE(MAINT. OF ST. LIGHTS)</t>
  </si>
  <si>
    <r>
      <t xml:space="preserve">                </t>
    </r>
    <r>
      <rPr>
        <b/>
        <u/>
        <sz val="8"/>
        <rFont val="Times New Roman"/>
        <family val="1"/>
      </rPr>
      <t>ENGR. JOSE JERRY T. BALTAZAR</t>
    </r>
    <r>
      <rPr>
        <b/>
        <sz val="8"/>
        <rFont val="Times New Roman"/>
        <family val="1"/>
      </rPr>
      <t xml:space="preserve">
                             </t>
    </r>
    <r>
      <rPr>
        <sz val="8"/>
        <rFont val="Times New Roman"/>
        <family val="1"/>
      </rPr>
      <t xml:space="preserve"> Department Head</t>
    </r>
  </si>
  <si>
    <t>OFFICE: MAYOR'S OFFICE (MAINT. OF PLAZA &amp; PARKS)</t>
  </si>
  <si>
    <r>
      <t xml:space="preserve">                                   </t>
    </r>
    <r>
      <rPr>
        <b/>
        <u/>
        <sz val="8"/>
        <rFont val="Times New Roman"/>
        <family val="1"/>
      </rPr>
      <t xml:space="preserve">JOEL Q. TOLEDO </t>
    </r>
    <r>
      <rPr>
        <b/>
        <sz val="8"/>
        <rFont val="Times New Roman"/>
        <family val="1"/>
      </rPr>
      <t xml:space="preserve">
                                   </t>
    </r>
    <r>
      <rPr>
        <sz val="8"/>
        <rFont val="Times New Roman"/>
        <family val="1"/>
      </rPr>
      <t>Executive Assistant II</t>
    </r>
  </si>
  <si>
    <t>OFFICE: DEPARTMENT OF SOCIAL WORKS AND DEVELOPMENT OFFICE</t>
  </si>
  <si>
    <t xml:space="preserve">    1.2 Maintenance and Other Operating Expenses</t>
  </si>
  <si>
    <t xml:space="preserve"> Total Maintenance and Other Operating Expenses</t>
  </si>
  <si>
    <r>
      <t xml:space="preserve">                            </t>
    </r>
    <r>
      <rPr>
        <b/>
        <u/>
        <sz val="8"/>
        <rFont val="Times New Roman"/>
        <family val="1"/>
      </rPr>
      <t xml:space="preserve"> NEMESIA R. GAVICA, RSW</t>
    </r>
    <r>
      <rPr>
        <b/>
        <sz val="8"/>
        <rFont val="Times New Roman"/>
        <family val="1"/>
      </rPr>
      <t xml:space="preserve">
                                        </t>
    </r>
    <r>
      <rPr>
        <sz val="8"/>
        <rFont val="Times New Roman"/>
        <family val="1"/>
      </rPr>
      <t>Department Head</t>
    </r>
  </si>
  <si>
    <t>OFFICE: DEPARTMENT OF AGRICULTURE OFFICE</t>
  </si>
  <si>
    <r>
      <t xml:space="preserve">                               </t>
    </r>
    <r>
      <rPr>
        <b/>
        <u/>
        <sz val="8"/>
        <rFont val="Times New Roman"/>
        <family val="1"/>
      </rPr>
      <t>VIRGINIA R. MUSA</t>
    </r>
    <r>
      <rPr>
        <b/>
        <sz val="8"/>
        <rFont val="Times New Roman"/>
        <family val="1"/>
      </rPr>
      <t xml:space="preserve">
                                    </t>
    </r>
    <r>
      <rPr>
        <sz val="8"/>
        <rFont val="Times New Roman"/>
        <family val="1"/>
      </rPr>
      <t>Department Head</t>
    </r>
  </si>
  <si>
    <t>OFFICE: MUN. ENVIRONMENT AND NATURAL RESOURCES OFFICE</t>
  </si>
  <si>
    <r>
      <t xml:space="preserve">                                </t>
    </r>
    <r>
      <rPr>
        <b/>
        <u/>
        <sz val="8"/>
        <rFont val="Times New Roman"/>
        <family val="1"/>
      </rPr>
      <t>MAYETTE B. ORCULLO</t>
    </r>
    <r>
      <rPr>
        <b/>
        <sz val="8"/>
        <rFont val="Times New Roman"/>
        <family val="1"/>
      </rPr>
      <t xml:space="preserve">
                                    </t>
    </r>
    <r>
      <rPr>
        <sz val="8"/>
        <rFont val="Times New Roman"/>
        <family val="1"/>
      </rPr>
      <t xml:space="preserve"> EMS-I/Acting MENRO</t>
    </r>
  </si>
  <si>
    <t>OFFICE: ENGINEERING OFFICE-ADMIN.</t>
  </si>
  <si>
    <r>
      <t xml:space="preserve">                </t>
    </r>
    <r>
      <rPr>
        <b/>
        <u/>
        <sz val="8"/>
        <rFont val="Times New Roman"/>
        <family val="1"/>
      </rPr>
      <t xml:space="preserve"> ENGR. JOSE JERRY T. BALTAZAR</t>
    </r>
    <r>
      <rPr>
        <b/>
        <sz val="8"/>
        <rFont val="Times New Roman"/>
        <family val="1"/>
      </rPr>
      <t xml:space="preserve">
                                   </t>
    </r>
    <r>
      <rPr>
        <sz val="8"/>
        <rFont val="Times New Roman"/>
        <family val="1"/>
      </rPr>
      <t>Department Head</t>
    </r>
  </si>
  <si>
    <t>OFFICE: ENGINEERING OFFICE-MAINTENANCE</t>
  </si>
  <si>
    <t>OFFICE: ENGINEERING OFFICE-MOTORPOOL</t>
  </si>
  <si>
    <t>OFFICE: OPERATION OF MARKETS</t>
  </si>
  <si>
    <t xml:space="preserve">5-01-04-030         </t>
  </si>
  <si>
    <r>
      <t xml:space="preserve">                      </t>
    </r>
    <r>
      <rPr>
        <b/>
        <u/>
        <sz val="8"/>
        <rFont val="Times New Roman"/>
        <family val="1"/>
      </rPr>
      <t>ALBERTO C. PASSAPORTE, JR.</t>
    </r>
    <r>
      <rPr>
        <b/>
        <sz val="8"/>
        <rFont val="Times New Roman"/>
        <family val="1"/>
      </rPr>
      <t xml:space="preserve">
                              </t>
    </r>
    <r>
      <rPr>
        <sz val="8"/>
        <rFont val="Times New Roman"/>
        <family val="1"/>
      </rPr>
      <t>Market Supervisor Designee</t>
    </r>
  </si>
  <si>
    <t>OFFICE: OPERATION OF SLAUGHTERHOUSE</t>
  </si>
  <si>
    <r>
      <t xml:space="preserve">                                    </t>
    </r>
    <r>
      <rPr>
        <b/>
        <u/>
        <sz val="8"/>
        <rFont val="Times New Roman"/>
        <family val="1"/>
      </rPr>
      <t>VIRGINIA R. MUSA</t>
    </r>
    <r>
      <rPr>
        <b/>
        <sz val="8"/>
        <rFont val="Times New Roman"/>
        <family val="1"/>
      </rPr>
      <t xml:space="preserve">
                                         </t>
    </r>
    <r>
      <rPr>
        <sz val="8"/>
        <rFont val="Times New Roman"/>
        <family val="1"/>
      </rPr>
      <t>Department Head</t>
    </r>
  </si>
  <si>
    <t>OFFICE: OPERATION OF PUBLIC TERMINAL</t>
  </si>
  <si>
    <r>
      <t xml:space="preserve">                                   </t>
    </r>
    <r>
      <rPr>
        <b/>
        <u/>
        <sz val="8"/>
        <rFont val="Times New Roman"/>
        <family val="1"/>
      </rPr>
      <t>RONELIO L. FLORES</t>
    </r>
    <r>
      <rPr>
        <b/>
        <sz val="8"/>
        <rFont val="Times New Roman"/>
        <family val="1"/>
      </rPr>
      <t xml:space="preserve">
                                         </t>
    </r>
    <r>
      <rPr>
        <sz val="8"/>
        <rFont val="Times New Roman"/>
        <family val="1"/>
      </rPr>
      <t>Department Head</t>
    </r>
  </si>
  <si>
    <t>CALENDAR YEAR: 2025</t>
  </si>
  <si>
    <t xml:space="preserve">       Salaries and Wages - Regular                           </t>
  </si>
  <si>
    <t xml:space="preserve">       Salaries and Wages - Casual/Contractual                </t>
  </si>
  <si>
    <t xml:space="preserve">       Personal Economic Relief Allowance (PERA)              </t>
  </si>
  <si>
    <t xml:space="preserve">       Representation Allowance (RA)                          </t>
  </si>
  <si>
    <t xml:space="preserve">       Transportation Allowance (TA)                          </t>
  </si>
  <si>
    <t xml:space="preserve">       Clothing/Uniform Allowance                             </t>
  </si>
  <si>
    <t xml:space="preserve">       Subsistence Allowance                                  </t>
  </si>
  <si>
    <t xml:space="preserve">       Laundry Allowance                                      </t>
  </si>
  <si>
    <t xml:space="preserve">       Productivity Incentive Allowance                       </t>
  </si>
  <si>
    <t xml:space="preserve">       Hazard Pay                                             </t>
  </si>
  <si>
    <t xml:space="preserve">       Overtime and Night Pay                                 </t>
  </si>
  <si>
    <t xml:space="preserve">       Mid-year and Year End Bonus                                         </t>
  </si>
  <si>
    <t xml:space="preserve">       Cash Gift                                              </t>
  </si>
  <si>
    <t xml:space="preserve">       Other Bonuses and Allowances                           </t>
  </si>
  <si>
    <t xml:space="preserve">       Retirement and Life Insurance Premiums                 </t>
  </si>
  <si>
    <t xml:space="preserve">       Pag-IBIG Contributions                                 </t>
  </si>
  <si>
    <t xml:space="preserve">       PhilHealth Contributions                               </t>
  </si>
  <si>
    <t xml:space="preserve">       Employees Compensation Insurance Premiums              </t>
  </si>
  <si>
    <t xml:space="preserve">      Miscellaneous Personnel Benefit Fund (MPBF)</t>
  </si>
  <si>
    <t xml:space="preserve">      Terminal Leave Benefits</t>
  </si>
  <si>
    <t xml:space="preserve">      Monetization of Leave Credits</t>
  </si>
  <si>
    <t xml:space="preserve">      Step Increment</t>
  </si>
  <si>
    <t xml:space="preserve">      Loyalty Award</t>
  </si>
  <si>
    <t xml:space="preserve">       Traveling Expenses - Local                             </t>
  </si>
  <si>
    <t xml:space="preserve">       Traveling Expenses - Foreign                           </t>
  </si>
  <si>
    <t xml:space="preserve">       Training Expenses                                      </t>
  </si>
  <si>
    <t xml:space="preserve">       Accountable Forms Expenses</t>
  </si>
  <si>
    <t xml:space="preserve">       Drugs and Medicines Expenses</t>
  </si>
  <si>
    <t xml:space="preserve">       Textbooks and Instructional Materials Expenses         </t>
  </si>
  <si>
    <t xml:space="preserve">       Other Supplies and Materials Expenses                  </t>
  </si>
  <si>
    <t xml:space="preserve">       Water Expenses</t>
  </si>
  <si>
    <t xml:space="preserve">       Postage and Courier Services                           </t>
  </si>
  <si>
    <t xml:space="preserve">       Telephone Expense                                      </t>
  </si>
  <si>
    <t xml:space="preserve">       Internet Subscription Expenses                         </t>
  </si>
  <si>
    <t xml:space="preserve">      Office Equipment</t>
  </si>
  <si>
    <t xml:space="preserve">       Information and Communication Technology  Equipment </t>
  </si>
  <si>
    <t xml:space="preserve">       Communication Equipment</t>
  </si>
  <si>
    <t xml:space="preserve">       Motor Vehicles</t>
  </si>
  <si>
    <t xml:space="preserve">      Furniture and Fixtures </t>
  </si>
  <si>
    <t>1-07-02-010</t>
  </si>
  <si>
    <t>1-07-03-090</t>
  </si>
  <si>
    <t xml:space="preserve">      Information and Communication Technology  Equipment </t>
  </si>
  <si>
    <t>Land Improvements, Aquaculture Structures</t>
  </si>
  <si>
    <t>Parks, plazas and Monuments</t>
  </si>
  <si>
    <t xml:space="preserve">5-01-01-010         </t>
  </si>
  <si>
    <t xml:space="preserve">5-01-01-020         </t>
  </si>
  <si>
    <t xml:space="preserve">5-01-02-010         </t>
  </si>
  <si>
    <t xml:space="preserve">5-01-02-020         </t>
  </si>
  <si>
    <t xml:space="preserve">5-01-02-030         </t>
  </si>
  <si>
    <t xml:space="preserve">5-01-02-040         </t>
  </si>
  <si>
    <t xml:space="preserve">5-01-02-080         </t>
  </si>
  <si>
    <t xml:space="preserve">5-01-02-130         </t>
  </si>
  <si>
    <t xml:space="preserve">5-01-02-140         </t>
  </si>
  <si>
    <t xml:space="preserve">5-01-02-150         </t>
  </si>
  <si>
    <t xml:space="preserve">5-01-02-990         </t>
  </si>
  <si>
    <t xml:space="preserve">5-01-03-010         </t>
  </si>
  <si>
    <t xml:space="preserve">5-01-03-020         </t>
  </si>
  <si>
    <t xml:space="preserve">5-01-03-030         </t>
  </si>
  <si>
    <t xml:space="preserve">5-01-03-040         </t>
  </si>
  <si>
    <t xml:space="preserve">       Monetization of Leave Credits</t>
  </si>
  <si>
    <t xml:space="preserve">5-02-01-010         </t>
  </si>
  <si>
    <t xml:space="preserve">5-02-01-020         </t>
  </si>
  <si>
    <t xml:space="preserve">5-02-02-010         </t>
  </si>
  <si>
    <t xml:space="preserve">       Office Supplies Expenses                               </t>
  </si>
  <si>
    <t xml:space="preserve">5-02-03-010         </t>
  </si>
  <si>
    <t xml:space="preserve">       Fuel, Oil and Lubricants Expenses                      </t>
  </si>
  <si>
    <t xml:space="preserve">5-02-03-090         </t>
  </si>
  <si>
    <t xml:space="preserve">5-02-03-990         </t>
  </si>
  <si>
    <t xml:space="preserve">5-02-05-010         </t>
  </si>
  <si>
    <t xml:space="preserve">5-02-05-020         </t>
  </si>
  <si>
    <t xml:space="preserve">5-02-05-030         </t>
  </si>
  <si>
    <t xml:space="preserve">5-02-10-010         </t>
  </si>
  <si>
    <t xml:space="preserve">5-02-10-030         </t>
  </si>
  <si>
    <t xml:space="preserve">5-02-11-030         </t>
  </si>
  <si>
    <t xml:space="preserve">       Other General Services                                 </t>
  </si>
  <si>
    <t xml:space="preserve">5-02-12-990         </t>
  </si>
  <si>
    <t xml:space="preserve">       Repairs and Maintenance - Machinery and Equipment      </t>
  </si>
  <si>
    <t xml:space="preserve">5-02-13-050         </t>
  </si>
  <si>
    <t xml:space="preserve">       Repairs and Maintenance - Transportation Equipment     </t>
  </si>
  <si>
    <t xml:space="preserve">5-02-13-060         </t>
  </si>
  <si>
    <t xml:space="preserve">       Representation Expenses                                </t>
  </si>
  <si>
    <t xml:space="preserve">5-02-99-030         </t>
  </si>
  <si>
    <t xml:space="preserve">       Membership Dues and Contributions to Organizations     </t>
  </si>
  <si>
    <t xml:space="preserve">5-02-99-060         </t>
  </si>
  <si>
    <t xml:space="preserve">5-02-99-080         </t>
  </si>
  <si>
    <t xml:space="preserve">       Other Maintenance and Operating Expenses               </t>
  </si>
  <si>
    <t xml:space="preserve">5-02-99-990         </t>
  </si>
  <si>
    <t xml:space="preserve">5-03-01-020         </t>
  </si>
  <si>
    <t xml:space="preserve">5-03-01-990         </t>
  </si>
  <si>
    <t xml:space="preserve">       Power Supply Systems                                   </t>
  </si>
  <si>
    <t xml:space="preserve">       Motor Vehicles                                         </t>
  </si>
  <si>
    <t xml:space="preserve">1-07-06-010         </t>
  </si>
  <si>
    <t xml:space="preserve">1-07-03-050         </t>
  </si>
  <si>
    <t xml:space="preserve">       Buildings                                              </t>
  </si>
  <si>
    <t xml:space="preserve">1-07-04-010         </t>
  </si>
  <si>
    <t xml:space="preserve">       Construction and Heavy Equipment                       </t>
  </si>
  <si>
    <t xml:space="preserve">1-07-05-080         </t>
  </si>
  <si>
    <t xml:space="preserve">1-07-06-040         </t>
  </si>
  <si>
    <t xml:space="preserve">5-02-03-050         </t>
  </si>
  <si>
    <t xml:space="preserve">5-02-06-010         </t>
  </si>
  <si>
    <t xml:space="preserve">5-02-12-030         </t>
  </si>
  <si>
    <t xml:space="preserve">       Information and Communication Technology Equipment     </t>
  </si>
  <si>
    <t xml:space="preserve">1-07-05-030         </t>
  </si>
  <si>
    <t xml:space="preserve">1-07-05-100         </t>
  </si>
  <si>
    <t xml:space="preserve">       Office Equipment</t>
  </si>
  <si>
    <t xml:space="preserve">       Transportation and Delivery Expenses                   </t>
  </si>
  <si>
    <t xml:space="preserve">5-02-99-040         </t>
  </si>
  <si>
    <t xml:space="preserve">       Communication Equipment                                </t>
  </si>
  <si>
    <t xml:space="preserve">1-07-05-070         </t>
  </si>
  <si>
    <t xml:space="preserve">       Furniture and Fixtures                                 </t>
  </si>
  <si>
    <t xml:space="preserve">1-07-07-010         </t>
  </si>
  <si>
    <t xml:space="preserve">5-02-03-070         </t>
  </si>
  <si>
    <t xml:space="preserve">       Furniture and Fixtures </t>
  </si>
  <si>
    <t xml:space="preserve">5-02-14-030         </t>
  </si>
  <si>
    <t xml:space="preserve">5-02-06-020         </t>
  </si>
  <si>
    <t xml:space="preserve">5-02-02-020         </t>
  </si>
  <si>
    <t xml:space="preserve">       Repairs and Maintenance - Transportation Equipment  </t>
  </si>
  <si>
    <t xml:space="preserve">       Advertising Expenses                                   </t>
  </si>
  <si>
    <t xml:space="preserve">5-02-99-010         </t>
  </si>
  <si>
    <t xml:space="preserve">5-02-99-050         </t>
  </si>
  <si>
    <t xml:space="preserve">5-02-15-020         </t>
  </si>
  <si>
    <t xml:space="preserve">       Internet Subscription Expenses</t>
  </si>
  <si>
    <t xml:space="preserve">       Repairs and Maintenance - Machinery and Equipment</t>
  </si>
  <si>
    <t xml:space="preserve">       Repairs and Maintenance - Machinery and Equipment (ICT Equipment )</t>
  </si>
  <si>
    <t xml:space="preserve">       Other Professional Services                            </t>
  </si>
  <si>
    <t xml:space="preserve">5-02-11-990         </t>
  </si>
  <si>
    <t xml:space="preserve">       Other Personnel Benefits</t>
  </si>
  <si>
    <t xml:space="preserve">       Terminal Leave Benefits                                </t>
  </si>
  <si>
    <t xml:space="preserve">5-01-04-990         </t>
  </si>
  <si>
    <t xml:space="preserve">       Step Increment</t>
  </si>
  <si>
    <t xml:space="preserve">       Loyalty Award</t>
  </si>
  <si>
    <t xml:space="preserve">       Repairs and Maintenance - Buildings and Other Structure</t>
  </si>
  <si>
    <t xml:space="preserve">5-02-13-040         </t>
  </si>
  <si>
    <t xml:space="preserve">       Repairs and Maintenance - Machinery and Equipment (Office Equipment)</t>
  </si>
  <si>
    <t xml:space="preserve">       Repairs and Maintenance - Furniture and Fixtures       </t>
  </si>
  <si>
    <t xml:space="preserve">5-02-13-070         </t>
  </si>
  <si>
    <t xml:space="preserve">       Printing and Publication Expenses                      </t>
  </si>
  <si>
    <t xml:space="preserve">5-02-99-020         </t>
  </si>
  <si>
    <t xml:space="preserve">       Office Equipment                                       </t>
  </si>
  <si>
    <t xml:space="preserve">1-07-05-020         </t>
  </si>
  <si>
    <t xml:space="preserve">       Other Personnel Benefits                               </t>
  </si>
  <si>
    <t xml:space="preserve">       Miscellaneous Personnel Benefit Fund (MPBF)</t>
  </si>
  <si>
    <t xml:space="preserve">       Representation Expenses</t>
  </si>
  <si>
    <t xml:space="preserve">       Other Supplies and Materials Expenses</t>
  </si>
  <si>
    <t xml:space="preserve">       Water Expenses                                         </t>
  </si>
  <si>
    <t xml:space="preserve">5-02-04-010         </t>
  </si>
  <si>
    <t xml:space="preserve">       Electricity Expenses                                   </t>
  </si>
  <si>
    <t xml:space="preserve">5-02-04-020         </t>
  </si>
  <si>
    <t xml:space="preserve">       Taxes, Duties and Licenses                             </t>
  </si>
  <si>
    <t xml:space="preserve">5-02-16-010         </t>
  </si>
  <si>
    <t xml:space="preserve">       Insurance Expenses                                     </t>
  </si>
  <si>
    <t xml:space="preserve">5-02-16-030         </t>
  </si>
  <si>
    <t xml:space="preserve">       Terminal Leave Benefits</t>
  </si>
  <si>
    <t xml:space="preserve">       Repairs and Maintenance - Furniture and  Fixtures </t>
  </si>
  <si>
    <t xml:space="preserve">       Accountable Forms Expenses                             </t>
  </si>
  <si>
    <t xml:space="preserve">5-02-03-020         </t>
  </si>
  <si>
    <t xml:space="preserve">       Fidelity Bond Premiums                                 </t>
  </si>
  <si>
    <t xml:space="preserve">5-02-16-020         </t>
  </si>
  <si>
    <t xml:space="preserve">       Auditing Services </t>
  </si>
  <si>
    <t xml:space="preserve">5-02-11-020 </t>
  </si>
  <si>
    <t xml:space="preserve">       Legal Services                                         </t>
  </si>
  <si>
    <t xml:space="preserve">5-02-11-010         </t>
  </si>
  <si>
    <t xml:space="preserve">    Other Personnel Benefits</t>
  </si>
  <si>
    <t xml:space="preserve">5-02-03-100         </t>
  </si>
  <si>
    <t xml:space="preserve">5-02-03-040         </t>
  </si>
  <si>
    <t xml:space="preserve">       Medical, Dental and Laboratory Supplies Expenses       </t>
  </si>
  <si>
    <t xml:space="preserve">5-02-03-080         </t>
  </si>
  <si>
    <t xml:space="preserve">5-02-11-990    </t>
  </si>
  <si>
    <t xml:space="preserve">5-02-03-060         </t>
  </si>
  <si>
    <t xml:space="preserve">       Other Machinery and Equipment                          </t>
  </si>
  <si>
    <t xml:space="preserve">1-07-05-990         </t>
  </si>
  <si>
    <t xml:space="preserve">1-07-03-030         </t>
  </si>
  <si>
    <t xml:space="preserve">1-07-03-010         </t>
  </si>
  <si>
    <t xml:space="preserve">1-07-01-010         </t>
  </si>
  <si>
    <t xml:space="preserve">       Telephone Expenses - Mobile</t>
  </si>
  <si>
    <t xml:space="preserve">       Transportation and Delivery Expenses</t>
  </si>
  <si>
    <t xml:space="preserve">5-02-03-110         </t>
  </si>
  <si>
    <t xml:space="preserve">       Research, Exploration and Development Expenses         </t>
  </si>
  <si>
    <t xml:space="preserve">5-02-07-020         </t>
  </si>
  <si>
    <t xml:space="preserve">       Subscription Expenses                                  </t>
  </si>
  <si>
    <t xml:space="preserve">5-02-99-070         </t>
  </si>
  <si>
    <t xml:space="preserve">       Repairs and Maintenance - Machinery and Equipment </t>
  </si>
  <si>
    <t xml:space="preserve">5-01-02-050         </t>
  </si>
  <si>
    <t xml:space="preserve">5-01-02-060         </t>
  </si>
  <si>
    <t xml:space="preserve">5-01-02-110         </t>
  </si>
  <si>
    <t xml:space="preserve">       Repair and Maintenance - Infrastructure Assets         </t>
  </si>
  <si>
    <t xml:space="preserve">5-02-13-030         </t>
  </si>
  <si>
    <t xml:space="preserve">        Monetization of Leave Credits</t>
  </si>
  <si>
    <t xml:space="preserve">        Office Equipment</t>
  </si>
  <si>
    <t xml:space="preserve">         Information and Communication Technology  Equipment </t>
  </si>
  <si>
    <t xml:space="preserve">1-08-01-010         </t>
  </si>
  <si>
    <t xml:space="preserve">       Environment/Sanitary Services                          </t>
  </si>
  <si>
    <t xml:space="preserve">5-02-12-010         </t>
  </si>
  <si>
    <t xml:space="preserve">       Repairs and Maintenance - Machinery and Equipment (Communication Equipment )</t>
  </si>
  <si>
    <t xml:space="preserve">1-07-02-990         </t>
  </si>
  <si>
    <t xml:space="preserve">1-07-04-030         </t>
  </si>
  <si>
    <t xml:space="preserve">1-07-04-050         </t>
  </si>
  <si>
    <t xml:space="preserve">1-07-04-990         </t>
  </si>
  <si>
    <t xml:space="preserve">1-07-04-060         </t>
  </si>
  <si>
    <t xml:space="preserve">1-07-03-040         </t>
  </si>
  <si>
    <t xml:space="preserve">1-07-04-040         </t>
  </si>
  <si>
    <t xml:space="preserve">1-07-03-020         </t>
  </si>
  <si>
    <t xml:space="preserve">       Repairs and Maintenance - Investment Property          </t>
  </si>
  <si>
    <t xml:space="preserve">5-02-13-010         </t>
  </si>
  <si>
    <t xml:space="preserve">5-01-04-990-2         </t>
  </si>
  <si>
    <t>Other Bonuses and Allowances</t>
  </si>
  <si>
    <t>Consultancy Services</t>
  </si>
  <si>
    <t>Advertising Expences</t>
  </si>
  <si>
    <t>5-01-04-9901</t>
  </si>
  <si>
    <t>5-01-04-9902</t>
  </si>
  <si>
    <t>jo's</t>
  </si>
  <si>
    <t>OFFICE: MUNICIPAL PLANNING AND DEVELOPMENT COORDINATOR</t>
  </si>
  <si>
    <t>Sum of 5-01-01-010</t>
  </si>
  <si>
    <t>Sum of 5-01-01-020</t>
  </si>
  <si>
    <t>Sum of 5-01-02-010</t>
  </si>
  <si>
    <t>Sum of 5-01-02-020</t>
  </si>
  <si>
    <t>Sum of 5-01-02-030</t>
  </si>
  <si>
    <t>Sum of 5-01-02-040</t>
  </si>
  <si>
    <t>Sum of 5-01-02-130</t>
  </si>
  <si>
    <t>Sum of 5-01-02-140</t>
  </si>
  <si>
    <t>Sum of 5-01-02-150</t>
  </si>
  <si>
    <t>Sum of 5-01-03-010</t>
  </si>
  <si>
    <t>Sum of 5-01-03-020</t>
  </si>
  <si>
    <t>Sum of 5-01-03-030</t>
  </si>
  <si>
    <t>Sum of 5-01-03-040</t>
  </si>
  <si>
    <t>Sum of 5-01-04-990</t>
  </si>
  <si>
    <t>Sum of 5-01-04-9901</t>
  </si>
  <si>
    <t>Sum of 5-01-04-9902</t>
  </si>
  <si>
    <r>
      <t xml:space="preserve">                </t>
    </r>
    <r>
      <rPr>
        <b/>
        <u/>
        <sz val="8"/>
        <rFont val="Times New Roman"/>
        <family val="1"/>
      </rPr>
      <t>MARIA FRITZIE A. ESPAÑOL</t>
    </r>
    <r>
      <rPr>
        <b/>
        <sz val="8"/>
        <rFont val="Times New Roman"/>
        <family val="1"/>
      </rPr>
      <t xml:space="preserve">
                  </t>
    </r>
    <r>
      <rPr>
        <sz val="8"/>
        <rFont val="Times New Roman"/>
        <family val="1"/>
      </rPr>
      <t>Department Head</t>
    </r>
  </si>
  <si>
    <t>Flood Control Systems</t>
  </si>
  <si>
    <t xml:space="preserve">Membership Dues and Contributions to Organizations     </t>
  </si>
  <si>
    <t>Awards/Rewards and Prizes</t>
  </si>
  <si>
    <t>OFFICE: VETERINARY SERVICES (VETERINARIAN)GENERAL ADMINISTRATION</t>
  </si>
  <si>
    <r>
      <t xml:space="preserve">                         </t>
    </r>
    <r>
      <rPr>
        <b/>
        <u/>
        <sz val="8"/>
        <rFont val="Times New Roman"/>
        <family val="1"/>
      </rPr>
      <t>VERNIE RINO L. ASPERGA</t>
    </r>
    <r>
      <rPr>
        <b/>
        <sz val="8"/>
        <rFont val="Times New Roman"/>
        <family val="1"/>
      </rPr>
      <t xml:space="preserve">
                                    </t>
    </r>
    <r>
      <rPr>
        <sz val="8"/>
        <rFont val="Times New Roman"/>
        <family val="1"/>
      </rPr>
      <t>Department Head</t>
    </r>
  </si>
  <si>
    <t xml:space="preserve"> Plants and Trees                                       </t>
  </si>
  <si>
    <t>Parks, Plazas and Monuments</t>
  </si>
  <si>
    <t xml:space="preserve">Information and Communication Technology Equipment     </t>
  </si>
  <si>
    <t xml:space="preserve">Other Machinery and Equipment                          </t>
  </si>
  <si>
    <t>Breading Stocks</t>
  </si>
  <si>
    <t xml:space="preserve">Auditing Services </t>
  </si>
  <si>
    <r>
      <t xml:space="preserve">                  </t>
    </r>
    <r>
      <rPr>
        <b/>
        <u/>
        <sz val="8"/>
        <rFont val="Times New Roman"/>
        <family val="1"/>
      </rPr>
      <t>SFO3 RONILLO S. BARSUMO</t>
    </r>
    <r>
      <rPr>
        <b/>
        <sz val="8"/>
        <rFont val="Times New Roman"/>
        <family val="1"/>
      </rPr>
      <t xml:space="preserve">
                 </t>
    </r>
    <r>
      <rPr>
        <sz val="8"/>
        <rFont val="Times New Roman"/>
        <family val="1"/>
      </rPr>
      <t xml:space="preserve"> Acting Municipal Fire Marshal</t>
    </r>
  </si>
  <si>
    <r>
      <rPr>
        <sz val="8"/>
        <rFont val="Brush Script MT"/>
        <family val="4"/>
      </rPr>
      <t>jlr</t>
    </r>
    <r>
      <rPr>
        <sz val="8"/>
        <rFont val="Times New Roman"/>
        <family val="1"/>
      </rPr>
      <t xml:space="preserve"> Total Appropriation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</si>
</sst>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_-&quot;₱&quot;* #,##0.00_-;\-&quot;₱&quot;* #,##0.00_-;_-&quot;₱&quot;* &quot;-&quot;??_-;_-@_-"/>
    <numFmt numFmtId="165" formatCode="_-* #,##0.00_-;\-* #,##0.00_-;_-* &quot;-&quot;??_-;_-@_-"/>
    <numFmt numFmtId="166" formatCode="_-[$₱-3409]* #,##0.00_-;\-[$₱-3409]* #,##0.00_-;_-[$₱-3409]* &quot;-&quot;??_-;_-@_-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Times New Roman"/>
      <family val="1"/>
    </font>
    <font>
      <b/>
      <sz val="8"/>
      <name val="Times New Roman"/>
      <family val="1"/>
    </font>
    <font>
      <sz val="8"/>
      <name val="Brush Script MT"/>
      <family val="4"/>
    </font>
    <font>
      <sz val="5"/>
      <name val="Times New Roman"/>
      <family val="1"/>
    </font>
    <font>
      <b/>
      <u/>
      <sz val="8"/>
      <name val="Times New Roman"/>
      <family val="1"/>
    </font>
    <font>
      <sz val="8"/>
      <color rgb="FFFF0000"/>
      <name val="Times New Roman"/>
      <family val="1"/>
    </font>
    <font>
      <sz val="7"/>
      <name val="Times New Roman"/>
      <family val="1"/>
    </font>
    <font>
      <b/>
      <sz val="7"/>
      <name val="Times New Roman"/>
      <family val="1"/>
    </font>
    <font>
      <sz val="11"/>
      <name val="Calibri"/>
      <family val="2"/>
      <scheme val="minor"/>
    </font>
    <font>
      <u/>
      <sz val="7"/>
      <name val="Times New Roman"/>
      <family val="1"/>
    </font>
    <font>
      <sz val="7"/>
      <color theme="1"/>
      <name val="Times New Roman"/>
      <family val="1"/>
    </font>
    <font>
      <sz val="8"/>
      <color theme="1"/>
      <name val="Calibri"/>
      <family val="2"/>
      <scheme val="minor"/>
    </font>
    <font>
      <sz val="7"/>
      <color rgb="FFFF0000"/>
      <name val="Times New Roman"/>
      <family val="1"/>
    </font>
    <font>
      <sz val="8"/>
      <color theme="1"/>
      <name val="Times New Roman"/>
      <family val="1"/>
    </font>
    <font>
      <u/>
      <sz val="8"/>
      <name val="Times New Roman"/>
      <family val="1"/>
    </font>
    <font>
      <u val="singleAccounting"/>
      <sz val="8"/>
      <name val="Times New Roman"/>
      <family val="1"/>
    </font>
  </fonts>
  <fills count="2">
    <fill>
      <patternFill patternType="none"/>
    </fill>
    <fill>
      <patternFill patternType="gray125"/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indexed="64"/>
      </bottom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indexed="64"/>
      </left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indexed="64"/>
      </right>
      <top style="thin">
        <color rgb="FF000000"/>
      </top>
      <bottom/>
      <diagonal/>
    </border>
    <border>
      <left/>
      <right/>
      <top/>
      <bottom style="dashed">
        <color indexed="64"/>
      </bottom>
      <diagonal/>
    </border>
  </borders>
  <cellStyleXfs count="10">
    <xf numFmtId="0" fontId="0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</cellStyleXfs>
  <cellXfs count="344">
    <xf numFmtId="0" fontId="0" fillId="0" borderId="0" xfId="0"/>
    <xf numFmtId="0" fontId="2" fillId="0" borderId="0" xfId="0" applyFont="1" applyAlignment="1">
      <alignment vertical="center" wrapText="1"/>
    </xf>
    <xf numFmtId="0" fontId="2" fillId="0" borderId="0" xfId="0" applyFont="1" applyAlignment="1" applyProtection="1">
      <alignment vertical="center"/>
      <protection locked="0"/>
    </xf>
    <xf numFmtId="0" fontId="2" fillId="0" borderId="0" xfId="0" applyFont="1" applyProtection="1">
      <protection locked="0"/>
    </xf>
    <xf numFmtId="0" fontId="3" fillId="0" borderId="0" xfId="0" applyFont="1" applyAlignment="1">
      <alignment horizontal="left" wrapText="1"/>
    </xf>
    <xf numFmtId="0" fontId="2" fillId="0" borderId="0" xfId="0" applyFont="1" applyAlignment="1" applyProtection="1">
      <alignment wrapText="1"/>
      <protection locked="0"/>
    </xf>
    <xf numFmtId="0" fontId="3" fillId="0" borderId="1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3" fillId="0" borderId="7" xfId="0" applyFont="1" applyBorder="1" applyAlignment="1">
      <alignment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9" xfId="0" applyFont="1" applyBorder="1"/>
    <xf numFmtId="0" fontId="2" fillId="0" borderId="0" xfId="0" applyFont="1"/>
    <xf numFmtId="0" fontId="2" fillId="0" borderId="10" xfId="0" applyFont="1" applyBorder="1"/>
    <xf numFmtId="0" fontId="2" fillId="0" borderId="8" xfId="4" applyFont="1" applyBorder="1"/>
    <xf numFmtId="0" fontId="2" fillId="0" borderId="9" xfId="5" applyFont="1" applyBorder="1" applyAlignment="1">
      <alignment horizontal="center"/>
    </xf>
    <xf numFmtId="0" fontId="2" fillId="0" borderId="8" xfId="5" applyFont="1" applyBorder="1"/>
    <xf numFmtId="165" fontId="2" fillId="0" borderId="0" xfId="1" applyFont="1" applyBorder="1"/>
    <xf numFmtId="165" fontId="2" fillId="0" borderId="9" xfId="1" applyFont="1" applyBorder="1"/>
    <xf numFmtId="165" fontId="2" fillId="0" borderId="10" xfId="1" applyFont="1" applyBorder="1"/>
    <xf numFmtId="4" fontId="2" fillId="0" borderId="0" xfId="0" applyNumberFormat="1" applyFont="1"/>
    <xf numFmtId="4" fontId="2" fillId="0" borderId="9" xfId="0" applyNumberFormat="1" applyFont="1" applyBorder="1"/>
    <xf numFmtId="0" fontId="2" fillId="0" borderId="8" xfId="0" applyFont="1" applyBorder="1"/>
    <xf numFmtId="0" fontId="2" fillId="0" borderId="9" xfId="0" applyFont="1" applyBorder="1" applyAlignment="1">
      <alignment horizontal="center"/>
    </xf>
    <xf numFmtId="0" fontId="3" fillId="0" borderId="8" xfId="0" applyFont="1" applyBorder="1"/>
    <xf numFmtId="0" fontId="2" fillId="0" borderId="11" xfId="5" applyFont="1" applyBorder="1"/>
    <xf numFmtId="165" fontId="2" fillId="0" borderId="13" xfId="1" applyFont="1" applyBorder="1"/>
    <xf numFmtId="0" fontId="2" fillId="0" borderId="0" xfId="5" applyFont="1"/>
    <xf numFmtId="0" fontId="2" fillId="0" borderId="0" xfId="5" applyFont="1" applyAlignment="1">
      <alignment horizontal="center"/>
    </xf>
    <xf numFmtId="0" fontId="2" fillId="0" borderId="1" xfId="5" applyFont="1" applyBorder="1"/>
    <xf numFmtId="165" fontId="2" fillId="0" borderId="8" xfId="1" applyFont="1" applyFill="1" applyBorder="1"/>
    <xf numFmtId="165" fontId="2" fillId="0" borderId="9" xfId="1" applyFont="1" applyFill="1" applyBorder="1" applyAlignment="1">
      <alignment horizontal="center"/>
    </xf>
    <xf numFmtId="0" fontId="2" fillId="0" borderId="8" xfId="6" applyFont="1" applyBorder="1"/>
    <xf numFmtId="165" fontId="2" fillId="0" borderId="8" xfId="1" applyFont="1" applyFill="1" applyBorder="1" applyAlignment="1">
      <alignment horizontal="left" vertical="center"/>
    </xf>
    <xf numFmtId="4" fontId="2" fillId="0" borderId="8" xfId="5" applyNumberFormat="1" applyFont="1" applyBorder="1"/>
    <xf numFmtId="165" fontId="2" fillId="0" borderId="8" xfId="1" applyFont="1" applyBorder="1"/>
    <xf numFmtId="0" fontId="2" fillId="0" borderId="4" xfId="0" applyFont="1" applyBorder="1" applyAlignment="1">
      <alignment horizontal="left"/>
    </xf>
    <xf numFmtId="0" fontId="2" fillId="0" borderId="8" xfId="0" applyFont="1" applyBorder="1" applyAlignment="1">
      <alignment wrapText="1"/>
    </xf>
    <xf numFmtId="0" fontId="2" fillId="0" borderId="0" xfId="0" applyFont="1" applyAlignment="1">
      <alignment wrapText="1"/>
    </xf>
    <xf numFmtId="0" fontId="2" fillId="0" borderId="10" xfId="0" applyFont="1" applyBorder="1" applyAlignment="1">
      <alignment wrapText="1"/>
    </xf>
    <xf numFmtId="0" fontId="2" fillId="0" borderId="0" xfId="0" applyFont="1" applyAlignment="1">
      <alignment horizontal="center" wrapText="1"/>
    </xf>
    <xf numFmtId="0" fontId="2" fillId="0" borderId="0" xfId="0" applyFont="1" applyAlignment="1">
      <alignment horizontal="right" wrapText="1"/>
    </xf>
    <xf numFmtId="0" fontId="2" fillId="0" borderId="11" xfId="0" applyFont="1" applyBorder="1" applyAlignment="1">
      <alignment wrapText="1"/>
    </xf>
    <xf numFmtId="0" fontId="2" fillId="0" borderId="13" xfId="0" applyFont="1" applyBorder="1" applyAlignment="1">
      <alignment wrapText="1"/>
    </xf>
    <xf numFmtId="0" fontId="2" fillId="0" borderId="14" xfId="0" applyFont="1" applyBorder="1" applyAlignment="1">
      <alignment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 applyProtection="1">
      <alignment horizontal="center" vertical="center"/>
      <protection locked="0"/>
    </xf>
    <xf numFmtId="0" fontId="5" fillId="0" borderId="0" xfId="0" applyFont="1" applyAlignment="1" applyProtection="1">
      <alignment vertical="center"/>
      <protection locked="0"/>
    </xf>
    <xf numFmtId="0" fontId="5" fillId="0" borderId="0" xfId="0" applyFont="1" applyAlignment="1">
      <alignment horizontal="left" vertical="center" wrapText="1"/>
    </xf>
    <xf numFmtId="0" fontId="5" fillId="0" borderId="0" xfId="0" applyFont="1" applyAlignment="1" applyProtection="1">
      <alignment horizontal="center" vertical="center" wrapText="1"/>
      <protection locked="0"/>
    </xf>
    <xf numFmtId="0" fontId="5" fillId="0" borderId="0" xfId="0" applyFont="1" applyAlignment="1" applyProtection="1">
      <alignment vertical="center" wrapText="1"/>
      <protection locked="0"/>
    </xf>
    <xf numFmtId="0" fontId="3" fillId="0" borderId="0" xfId="0" applyFont="1" applyAlignment="1">
      <alignment horizontal="left" vertical="center"/>
    </xf>
    <xf numFmtId="0" fontId="3" fillId="0" borderId="0" xfId="0" applyFont="1" applyAlignment="1" applyProtection="1">
      <alignment vertical="center"/>
      <protection locked="0"/>
    </xf>
    <xf numFmtId="0" fontId="2" fillId="0" borderId="0" xfId="0" applyFont="1" applyAlignment="1">
      <alignment horizontal="center" vertical="center"/>
    </xf>
    <xf numFmtId="0" fontId="3" fillId="0" borderId="17" xfId="0" applyFont="1" applyBorder="1" applyAlignment="1">
      <alignment horizontal="center" vertical="center" wrapText="1"/>
    </xf>
    <xf numFmtId="0" fontId="3" fillId="0" borderId="8" xfId="0" quotePrefix="1" applyFont="1" applyBorder="1" applyAlignment="1">
      <alignment horizontal="center"/>
    </xf>
    <xf numFmtId="0" fontId="3" fillId="0" borderId="9" xfId="0" quotePrefix="1" applyFont="1" applyBorder="1" applyAlignment="1">
      <alignment horizontal="center"/>
    </xf>
    <xf numFmtId="0" fontId="3" fillId="0" borderId="0" xfId="0" quotePrefix="1" applyFont="1" applyAlignment="1">
      <alignment horizontal="center"/>
    </xf>
    <xf numFmtId="0" fontId="3" fillId="0" borderId="10" xfId="0" quotePrefix="1" applyFont="1" applyBorder="1" applyAlignment="1">
      <alignment horizontal="center"/>
    </xf>
    <xf numFmtId="0" fontId="3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/>
    <xf numFmtId="0" fontId="2" fillId="0" borderId="2" xfId="0" applyFont="1" applyBorder="1"/>
    <xf numFmtId="0" fontId="2" fillId="0" borderId="7" xfId="0" applyFont="1" applyBorder="1"/>
    <xf numFmtId="0" fontId="3" fillId="0" borderId="8" xfId="0" applyFont="1" applyBorder="1" applyAlignment="1">
      <alignment horizontal="left" vertical="center"/>
    </xf>
    <xf numFmtId="43" fontId="2" fillId="0" borderId="9" xfId="3" applyFont="1" applyFill="1" applyBorder="1"/>
    <xf numFmtId="164" fontId="3" fillId="0" borderId="0" xfId="0" applyNumberFormat="1" applyFont="1"/>
    <xf numFmtId="0" fontId="3" fillId="0" borderId="8" xfId="0" applyFont="1" applyBorder="1" applyAlignment="1">
      <alignment vertical="center"/>
    </xf>
    <xf numFmtId="165" fontId="2" fillId="0" borderId="0" xfId="1" applyFont="1" applyFill="1" applyBorder="1"/>
    <xf numFmtId="165" fontId="2" fillId="0" borderId="0" xfId="0" applyNumberFormat="1" applyFont="1"/>
    <xf numFmtId="0" fontId="3" fillId="0" borderId="0" xfId="0" applyFont="1" applyAlignment="1">
      <alignment wrapText="1"/>
    </xf>
    <xf numFmtId="0" fontId="2" fillId="0" borderId="8" xfId="0" applyFont="1" applyBorder="1" applyProtection="1">
      <protection locked="0"/>
    </xf>
    <xf numFmtId="166" fontId="3" fillId="0" borderId="0" xfId="0" applyNumberFormat="1" applyFont="1"/>
    <xf numFmtId="165" fontId="2" fillId="0" borderId="10" xfId="1" applyFont="1" applyFill="1" applyBorder="1"/>
    <xf numFmtId="164" fontId="3" fillId="0" borderId="8" xfId="2" applyFont="1" applyFill="1" applyBorder="1"/>
    <xf numFmtId="164" fontId="3" fillId="0" borderId="9" xfId="2" applyFont="1" applyFill="1" applyBorder="1" applyAlignment="1">
      <alignment horizontal="center"/>
    </xf>
    <xf numFmtId="164" fontId="3" fillId="0" borderId="0" xfId="2" applyFont="1" applyFill="1" applyBorder="1"/>
    <xf numFmtId="164" fontId="3" fillId="0" borderId="9" xfId="2" applyFont="1" applyFill="1" applyBorder="1"/>
    <xf numFmtId="164" fontId="3" fillId="0" borderId="10" xfId="2" applyFont="1" applyFill="1" applyBorder="1"/>
    <xf numFmtId="165" fontId="2" fillId="0" borderId="9" xfId="1" applyFont="1" applyFill="1" applyBorder="1"/>
    <xf numFmtId="164" fontId="3" fillId="0" borderId="5" xfId="2" applyFont="1" applyFill="1" applyBorder="1" applyAlignment="1">
      <alignment horizontal="center"/>
    </xf>
    <xf numFmtId="164" fontId="3" fillId="0" borderId="15" xfId="2" applyFont="1" applyFill="1" applyBorder="1"/>
    <xf numFmtId="164" fontId="3" fillId="0" borderId="5" xfId="2" applyFont="1" applyFill="1" applyBorder="1"/>
    <xf numFmtId="164" fontId="3" fillId="0" borderId="6" xfId="2" applyFont="1" applyFill="1" applyBorder="1"/>
    <xf numFmtId="164" fontId="3" fillId="0" borderId="8" xfId="2" applyFont="1" applyFill="1" applyBorder="1" applyAlignment="1">
      <alignment horizontal="left"/>
    </xf>
    <xf numFmtId="0" fontId="3" fillId="0" borderId="8" xfId="0" applyFont="1" applyBorder="1" applyAlignment="1">
      <alignment horizontal="center" wrapText="1"/>
    </xf>
    <xf numFmtId="0" fontId="2" fillId="0" borderId="0" xfId="0" applyFont="1" applyAlignment="1" applyProtection="1">
      <alignment horizontal="center"/>
      <protection locked="0"/>
    </xf>
    <xf numFmtId="0" fontId="2" fillId="0" borderId="13" xfId="0" applyFont="1" applyBorder="1" applyAlignment="1">
      <alignment horizontal="center"/>
    </xf>
    <xf numFmtId="164" fontId="3" fillId="0" borderId="12" xfId="2" applyFont="1" applyFill="1" applyBorder="1"/>
    <xf numFmtId="0" fontId="3" fillId="0" borderId="0" xfId="0" applyFont="1" applyAlignment="1">
      <alignment vertical="center" wrapText="1"/>
    </xf>
    <xf numFmtId="0" fontId="3" fillId="0" borderId="7" xfId="0" applyFont="1" applyBorder="1" applyAlignment="1">
      <alignment horizontal="center" vertical="center" wrapText="1"/>
    </xf>
    <xf numFmtId="43" fontId="2" fillId="0" borderId="0" xfId="3" applyFont="1" applyFill="1" applyBorder="1"/>
    <xf numFmtId="164" fontId="3" fillId="0" borderId="8" xfId="2" applyFont="1" applyFill="1" applyBorder="1" applyAlignment="1">
      <alignment vertical="center"/>
    </xf>
    <xf numFmtId="0" fontId="3" fillId="0" borderId="0" xfId="0" applyFont="1" applyAlignment="1">
      <alignment vertical="center"/>
    </xf>
    <xf numFmtId="0" fontId="2" fillId="0" borderId="0" xfId="0" applyFont="1" applyAlignment="1">
      <alignment horizontal="center"/>
    </xf>
    <xf numFmtId="43" fontId="2" fillId="0" borderId="9" xfId="3" applyFont="1" applyFill="1" applyBorder="1" applyAlignment="1">
      <alignment horizontal="center"/>
    </xf>
    <xf numFmtId="43" fontId="2" fillId="0" borderId="10" xfId="3" applyFont="1" applyFill="1" applyBorder="1"/>
    <xf numFmtId="0" fontId="3" fillId="0" borderId="8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3" xfId="0" applyFont="1" applyBorder="1" applyAlignment="1">
      <alignment horizontal="center" wrapText="1"/>
    </xf>
    <xf numFmtId="0" fontId="2" fillId="0" borderId="0" xfId="0" applyFont="1" applyAlignment="1" applyProtection="1">
      <alignment horizontal="center" vertical="center"/>
      <protection locked="0"/>
    </xf>
    <xf numFmtId="0" fontId="2" fillId="0" borderId="0" xfId="0" applyFont="1" applyAlignment="1">
      <alignment vertical="center"/>
    </xf>
    <xf numFmtId="0" fontId="3" fillId="0" borderId="1" xfId="0" applyFont="1" applyBorder="1"/>
    <xf numFmtId="0" fontId="3" fillId="0" borderId="8" xfId="0" applyFont="1" applyBorder="1" applyAlignment="1">
      <alignment horizontal="left" wrapText="1"/>
    </xf>
    <xf numFmtId="0" fontId="3" fillId="0" borderId="0" xfId="0" applyFont="1" applyAlignment="1" applyProtection="1">
      <alignment horizontal="center"/>
      <protection locked="0"/>
    </xf>
    <xf numFmtId="0" fontId="3" fillId="0" borderId="18" xfId="0" applyFont="1" applyBorder="1" applyAlignment="1">
      <alignment horizontal="left" vertical="center"/>
    </xf>
    <xf numFmtId="0" fontId="2" fillId="0" borderId="19" xfId="0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165" fontId="2" fillId="0" borderId="21" xfId="1" applyFont="1" applyFill="1" applyBorder="1"/>
    <xf numFmtId="165" fontId="2" fillId="0" borderId="20" xfId="1" applyFont="1" applyFill="1" applyBorder="1" applyAlignment="1">
      <alignment horizontal="center"/>
    </xf>
    <xf numFmtId="0" fontId="2" fillId="0" borderId="22" xfId="0" applyFont="1" applyBorder="1" applyAlignment="1">
      <alignment horizontal="center"/>
    </xf>
    <xf numFmtId="0" fontId="3" fillId="0" borderId="26" xfId="0" applyFont="1" applyBorder="1" applyAlignment="1">
      <alignment horizontal="left" vertical="center"/>
    </xf>
    <xf numFmtId="0" fontId="2" fillId="0" borderId="27" xfId="0" applyFont="1" applyBorder="1" applyAlignment="1">
      <alignment horizontal="center"/>
    </xf>
    <xf numFmtId="0" fontId="2" fillId="0" borderId="17" xfId="0" applyFont="1" applyBorder="1"/>
    <xf numFmtId="0" fontId="2" fillId="0" borderId="28" xfId="0" applyFont="1" applyBorder="1"/>
    <xf numFmtId="0" fontId="2" fillId="0" borderId="8" xfId="0" applyFont="1" applyBorder="1" applyAlignment="1">
      <alignment horizontal="left"/>
    </xf>
    <xf numFmtId="0" fontId="2" fillId="0" borderId="11" xfId="0" applyFont="1" applyBorder="1"/>
    <xf numFmtId="165" fontId="2" fillId="0" borderId="10" xfId="0" applyNumberFormat="1" applyFont="1" applyBorder="1"/>
    <xf numFmtId="0" fontId="2" fillId="0" borderId="5" xfId="0" applyFont="1" applyBorder="1" applyAlignment="1">
      <alignment horizontal="center"/>
    </xf>
    <xf numFmtId="165" fontId="2" fillId="0" borderId="9" xfId="0" applyNumberFormat="1" applyFont="1" applyBorder="1" applyAlignment="1">
      <alignment horizontal="center"/>
    </xf>
    <xf numFmtId="165" fontId="2" fillId="0" borderId="9" xfId="0" applyNumberFormat="1" applyFont="1" applyBorder="1"/>
    <xf numFmtId="164" fontId="2" fillId="0" borderId="9" xfId="2" applyFont="1" applyFill="1" applyBorder="1" applyAlignment="1">
      <alignment horizontal="center"/>
    </xf>
    <xf numFmtId="165" fontId="2" fillId="0" borderId="0" xfId="1" applyFont="1" applyFill="1" applyBorder="1" applyAlignment="1">
      <alignment horizontal="center"/>
    </xf>
    <xf numFmtId="0" fontId="2" fillId="0" borderId="12" xfId="0" applyFont="1" applyBorder="1" applyAlignment="1">
      <alignment horizontal="center"/>
    </xf>
    <xf numFmtId="164" fontId="2" fillId="0" borderId="10" xfId="2" applyFont="1" applyFill="1" applyBorder="1"/>
    <xf numFmtId="0" fontId="8" fillId="0" borderId="8" xfId="0" applyFont="1" applyBorder="1" applyAlignment="1">
      <alignment vertical="center" wrapText="1"/>
    </xf>
    <xf numFmtId="165" fontId="8" fillId="0" borderId="9" xfId="1" applyFont="1" applyFill="1" applyBorder="1" applyAlignment="1">
      <alignment horizontal="left" vertical="center"/>
    </xf>
    <xf numFmtId="4" fontId="8" fillId="0" borderId="9" xfId="0" applyNumberFormat="1" applyFont="1" applyBorder="1" applyAlignment="1">
      <alignment vertical="center" wrapText="1"/>
    </xf>
    <xf numFmtId="0" fontId="9" fillId="0" borderId="8" xfId="0" applyFont="1" applyBorder="1" applyAlignment="1">
      <alignment vertical="center" wrapText="1"/>
    </xf>
    <xf numFmtId="165" fontId="10" fillId="0" borderId="0" xfId="1" applyFont="1" applyFill="1" applyBorder="1" applyAlignment="1">
      <alignment vertical="center"/>
    </xf>
    <xf numFmtId="165" fontId="10" fillId="0" borderId="9" xfId="1" applyFont="1" applyFill="1" applyBorder="1"/>
    <xf numFmtId="165" fontId="10" fillId="0" borderId="0" xfId="1" applyFont="1" applyFill="1" applyBorder="1"/>
    <xf numFmtId="0" fontId="10" fillId="0" borderId="10" xfId="0" applyFont="1" applyBorder="1"/>
    <xf numFmtId="165" fontId="8" fillId="0" borderId="0" xfId="1" applyFont="1" applyFill="1" applyBorder="1" applyAlignment="1">
      <alignment vertical="center"/>
    </xf>
    <xf numFmtId="0" fontId="8" fillId="0" borderId="8" xfId="5" applyFont="1" applyBorder="1" applyAlignment="1">
      <alignment vertical="center" wrapText="1"/>
    </xf>
    <xf numFmtId="165" fontId="8" fillId="0" borderId="9" xfId="1" applyFont="1" applyFill="1" applyBorder="1" applyAlignment="1">
      <alignment vertical="center"/>
    </xf>
    <xf numFmtId="165" fontId="8" fillId="0" borderId="10" xfId="1" applyFont="1" applyFill="1" applyBorder="1" applyAlignment="1">
      <alignment vertical="center"/>
    </xf>
    <xf numFmtId="4" fontId="8" fillId="0" borderId="8" xfId="5" applyNumberFormat="1" applyFont="1" applyBorder="1" applyAlignment="1">
      <alignment vertical="center"/>
    </xf>
    <xf numFmtId="4" fontId="8" fillId="0" borderId="0" xfId="0" applyNumberFormat="1" applyFont="1" applyAlignment="1">
      <alignment vertical="center" wrapText="1"/>
    </xf>
    <xf numFmtId="4" fontId="8" fillId="0" borderId="10" xfId="0" applyNumberFormat="1" applyFont="1" applyBorder="1" applyAlignment="1">
      <alignment vertical="center" wrapText="1"/>
    </xf>
    <xf numFmtId="165" fontId="12" fillId="0" borderId="0" xfId="1" applyFont="1"/>
    <xf numFmtId="0" fontId="9" fillId="0" borderId="0" xfId="0" applyFont="1" applyAlignment="1">
      <alignment horizontal="center" vertical="center" wrapText="1"/>
    </xf>
    <xf numFmtId="4" fontId="11" fillId="0" borderId="0" xfId="0" applyNumberFormat="1" applyFont="1" applyAlignment="1">
      <alignment vertical="center" wrapText="1"/>
    </xf>
    <xf numFmtId="4" fontId="11" fillId="0" borderId="9" xfId="0" applyNumberFormat="1" applyFont="1" applyBorder="1" applyAlignment="1">
      <alignment vertical="center" wrapText="1"/>
    </xf>
    <xf numFmtId="4" fontId="11" fillId="0" borderId="10" xfId="0" applyNumberFormat="1" applyFont="1" applyBorder="1" applyAlignment="1">
      <alignment vertical="center" wrapText="1"/>
    </xf>
    <xf numFmtId="0" fontId="0" fillId="0" borderId="0" xfId="0" applyAlignment="1">
      <alignment horizontal="left"/>
    </xf>
    <xf numFmtId="165" fontId="0" fillId="0" borderId="0" xfId="1" applyFont="1"/>
    <xf numFmtId="0" fontId="12" fillId="0" borderId="0" xfId="0" applyFont="1"/>
    <xf numFmtId="165" fontId="8" fillId="0" borderId="10" xfId="0" applyNumberFormat="1" applyFont="1" applyBorder="1" applyAlignment="1">
      <alignment vertical="center"/>
    </xf>
    <xf numFmtId="0" fontId="8" fillId="0" borderId="9" xfId="0" applyFont="1" applyBorder="1" applyAlignment="1">
      <alignment vertical="center" wrapText="1"/>
    </xf>
    <xf numFmtId="0" fontId="8" fillId="0" borderId="9" xfId="5" applyFont="1" applyBorder="1" applyAlignment="1">
      <alignment vertical="center"/>
    </xf>
    <xf numFmtId="4" fontId="8" fillId="0" borderId="8" xfId="5" applyNumberFormat="1" applyFont="1" applyBorder="1" applyAlignment="1">
      <alignment vertical="center" wrapText="1"/>
    </xf>
    <xf numFmtId="0" fontId="8" fillId="0" borderId="9" xfId="0" applyFont="1" applyBorder="1" applyAlignment="1">
      <alignment vertical="center"/>
    </xf>
    <xf numFmtId="4" fontId="8" fillId="0" borderId="0" xfId="0" applyNumberFormat="1" applyFont="1" applyAlignment="1">
      <alignment vertical="center"/>
    </xf>
    <xf numFmtId="4" fontId="8" fillId="0" borderId="9" xfId="0" applyNumberFormat="1" applyFont="1" applyBorder="1" applyAlignment="1">
      <alignment vertical="center"/>
    </xf>
    <xf numFmtId="4" fontId="11" fillId="0" borderId="0" xfId="0" applyNumberFormat="1" applyFont="1" applyAlignment="1">
      <alignment vertical="center"/>
    </xf>
    <xf numFmtId="4" fontId="11" fillId="0" borderId="9" xfId="0" applyNumberFormat="1" applyFont="1" applyBorder="1" applyAlignment="1">
      <alignment vertical="center"/>
    </xf>
    <xf numFmtId="4" fontId="11" fillId="0" borderId="10" xfId="0" applyNumberFormat="1" applyFont="1" applyBorder="1" applyAlignment="1">
      <alignment vertical="center"/>
    </xf>
    <xf numFmtId="0" fontId="8" fillId="0" borderId="0" xfId="0" applyFont="1" applyAlignment="1">
      <alignment horizontal="center" vertical="center" wrapText="1"/>
    </xf>
    <xf numFmtId="0" fontId="8" fillId="0" borderId="10" xfId="0" applyFont="1" applyBorder="1" applyAlignment="1">
      <alignment vertical="center"/>
    </xf>
    <xf numFmtId="165" fontId="8" fillId="0" borderId="0" xfId="1" applyFont="1"/>
    <xf numFmtId="4" fontId="8" fillId="0" borderId="10" xfId="0" applyNumberFormat="1" applyFont="1" applyBorder="1" applyAlignment="1">
      <alignment vertical="center"/>
    </xf>
    <xf numFmtId="0" fontId="13" fillId="0" borderId="0" xfId="0" applyFont="1"/>
    <xf numFmtId="0" fontId="15" fillId="0" borderId="0" xfId="0" applyFont="1"/>
    <xf numFmtId="165" fontId="7" fillId="0" borderId="0" xfId="1" applyFont="1"/>
    <xf numFmtId="0" fontId="2" fillId="0" borderId="8" xfId="0" applyFont="1" applyBorder="1" applyAlignment="1">
      <alignment vertical="center" wrapText="1"/>
    </xf>
    <xf numFmtId="0" fontId="2" fillId="0" borderId="9" xfId="0" applyFont="1" applyBorder="1" applyAlignment="1">
      <alignment vertical="center" wrapText="1"/>
    </xf>
    <xf numFmtId="4" fontId="2" fillId="0" borderId="0" xfId="0" applyNumberFormat="1" applyFont="1" applyAlignment="1">
      <alignment vertical="center" wrapText="1"/>
    </xf>
    <xf numFmtId="4" fontId="2" fillId="0" borderId="9" xfId="0" applyNumberFormat="1" applyFont="1" applyBorder="1" applyAlignment="1">
      <alignment vertical="center" wrapText="1"/>
    </xf>
    <xf numFmtId="165" fontId="2" fillId="0" borderId="10" xfId="1" applyFont="1" applyFill="1" applyBorder="1" applyAlignment="1">
      <alignment vertical="center"/>
    </xf>
    <xf numFmtId="165" fontId="2" fillId="0" borderId="0" xfId="1" applyFont="1" applyBorder="1" applyAlignment="1">
      <alignment vertical="center"/>
    </xf>
    <xf numFmtId="165" fontId="2" fillId="0" borderId="10" xfId="1" applyFont="1" applyFill="1" applyBorder="1" applyAlignment="1">
      <alignment horizontal="right" vertical="center"/>
    </xf>
    <xf numFmtId="165" fontId="2" fillId="0" borderId="0" xfId="1" applyFont="1" applyBorder="1" applyAlignment="1">
      <alignment horizontal="right" vertical="center"/>
    </xf>
    <xf numFmtId="4" fontId="2" fillId="0" borderId="10" xfId="0" applyNumberFormat="1" applyFont="1" applyBorder="1" applyAlignment="1">
      <alignment vertical="center" wrapText="1"/>
    </xf>
    <xf numFmtId="0" fontId="2" fillId="0" borderId="8" xfId="5" applyFont="1" applyBorder="1" applyAlignment="1">
      <alignment vertical="center" wrapText="1"/>
    </xf>
    <xf numFmtId="4" fontId="7" fillId="0" borderId="0" xfId="0" applyNumberFormat="1" applyFont="1" applyAlignment="1">
      <alignment vertical="center" wrapText="1"/>
    </xf>
    <xf numFmtId="4" fontId="7" fillId="0" borderId="10" xfId="0" applyNumberFormat="1" applyFont="1" applyBorder="1" applyAlignment="1">
      <alignment vertical="center" wrapText="1"/>
    </xf>
    <xf numFmtId="0" fontId="2" fillId="0" borderId="9" xfId="5" applyFont="1" applyBorder="1" applyAlignment="1">
      <alignment vertical="center"/>
    </xf>
    <xf numFmtId="0" fontId="2" fillId="0" borderId="0" xfId="5" applyFont="1" applyAlignment="1">
      <alignment horizontal="left" vertical="center"/>
    </xf>
    <xf numFmtId="4" fontId="13" fillId="0" borderId="0" xfId="0" applyNumberFormat="1" applyFont="1"/>
    <xf numFmtId="0" fontId="2" fillId="0" borderId="9" xfId="5" applyFont="1" applyBorder="1" applyAlignment="1">
      <alignment horizontal="left" vertical="center"/>
    </xf>
    <xf numFmtId="4" fontId="16" fillId="0" borderId="0" xfId="0" applyNumberFormat="1" applyFont="1" applyAlignment="1">
      <alignment vertical="center" wrapText="1"/>
    </xf>
    <xf numFmtId="4" fontId="16" fillId="0" borderId="9" xfId="0" applyNumberFormat="1" applyFont="1" applyBorder="1" applyAlignment="1">
      <alignment vertical="center" wrapText="1"/>
    </xf>
    <xf numFmtId="4" fontId="16" fillId="0" borderId="10" xfId="0" applyNumberFormat="1" applyFont="1" applyBorder="1" applyAlignment="1">
      <alignment vertical="center" wrapText="1"/>
    </xf>
    <xf numFmtId="4" fontId="15" fillId="0" borderId="0" xfId="0" applyNumberFormat="1" applyFont="1"/>
    <xf numFmtId="4" fontId="15" fillId="0" borderId="29" xfId="0" applyNumberFormat="1" applyFont="1" applyBorder="1"/>
    <xf numFmtId="0" fontId="14" fillId="0" borderId="0" xfId="0" applyFont="1" applyAlignment="1">
      <alignment horizontal="left"/>
    </xf>
    <xf numFmtId="0" fontId="7" fillId="0" borderId="0" xfId="0" applyFont="1" applyAlignment="1">
      <alignment horizontal="left"/>
    </xf>
    <xf numFmtId="165" fontId="7" fillId="0" borderId="0" xfId="0" applyNumberFormat="1" applyFont="1"/>
    <xf numFmtId="0" fontId="2" fillId="0" borderId="9" xfId="0" applyFont="1" applyBorder="1" applyAlignment="1">
      <alignment vertical="center"/>
    </xf>
    <xf numFmtId="165" fontId="2" fillId="0" borderId="9" xfId="1" applyFont="1" applyFill="1" applyBorder="1" applyAlignment="1">
      <alignment vertical="center"/>
    </xf>
    <xf numFmtId="165" fontId="7" fillId="0" borderId="0" xfId="1" applyFont="1" applyAlignment="1"/>
    <xf numFmtId="165" fontId="13" fillId="0" borderId="0" xfId="0" applyNumberFormat="1" applyFont="1"/>
    <xf numFmtId="0" fontId="2" fillId="0" borderId="9" xfId="5" applyFont="1" applyBorder="1" applyAlignment="1">
      <alignment vertical="center" wrapText="1"/>
    </xf>
    <xf numFmtId="0" fontId="2" fillId="0" borderId="0" xfId="5" applyFont="1" applyAlignment="1">
      <alignment horizontal="left" vertical="center" wrapText="1"/>
    </xf>
    <xf numFmtId="0" fontId="2" fillId="0" borderId="9" xfId="5" applyFont="1" applyBorder="1" applyAlignment="1">
      <alignment horizontal="left" vertical="center" wrapText="1"/>
    </xf>
    <xf numFmtId="165" fontId="2" fillId="0" borderId="10" xfId="1" applyFont="1" applyBorder="1" applyAlignment="1">
      <alignment horizontal="right" vertical="center"/>
    </xf>
    <xf numFmtId="165" fontId="7" fillId="0" borderId="0" xfId="1" applyFont="1" applyFill="1" applyBorder="1" applyAlignment="1">
      <alignment horizontal="right" vertical="center"/>
    </xf>
    <xf numFmtId="165" fontId="7" fillId="0" borderId="10" xfId="1" applyFont="1" applyBorder="1" applyAlignment="1">
      <alignment horizontal="right" vertical="center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 applyProtection="1">
      <alignment horizontal="center" vertical="center" wrapText="1"/>
      <protection locked="0"/>
    </xf>
    <xf numFmtId="0" fontId="2" fillId="0" borderId="0" xfId="0" applyFont="1" applyAlignment="1" applyProtection="1">
      <alignment vertical="center" wrapText="1"/>
      <protection locked="0"/>
    </xf>
    <xf numFmtId="165" fontId="2" fillId="0" borderId="0" xfId="1" applyFont="1" applyFill="1" applyBorder="1" applyAlignment="1">
      <alignment horizontal="right" vertical="center"/>
    </xf>
    <xf numFmtId="165" fontId="2" fillId="0" borderId="10" xfId="1" applyFont="1" applyBorder="1" applyAlignment="1">
      <alignment vertical="center"/>
    </xf>
    <xf numFmtId="165" fontId="7" fillId="0" borderId="0" xfId="1" applyFont="1" applyFill="1" applyBorder="1"/>
    <xf numFmtId="0" fontId="2" fillId="0" borderId="0" xfId="0" applyFont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165" fontId="2" fillId="0" borderId="0" xfId="1" applyFont="1" applyFill="1" applyBorder="1" applyAlignment="1">
      <alignment vertical="center"/>
    </xf>
    <xf numFmtId="4" fontId="16" fillId="0" borderId="0" xfId="0" applyNumberFormat="1" applyFont="1"/>
    <xf numFmtId="165" fontId="0" fillId="0" borderId="0" xfId="1" applyFont="1" applyFill="1" applyBorder="1"/>
    <xf numFmtId="0" fontId="8" fillId="0" borderId="0" xfId="0" applyFont="1" applyAlignment="1">
      <alignment horizontal="left"/>
    </xf>
    <xf numFmtId="0" fontId="8" fillId="0" borderId="9" xfId="0" applyFont="1" applyBorder="1" applyAlignment="1">
      <alignment horizontal="left"/>
    </xf>
    <xf numFmtId="0" fontId="8" fillId="0" borderId="0" xfId="5" applyFont="1" applyAlignment="1">
      <alignment horizontal="left"/>
    </xf>
    <xf numFmtId="0" fontId="8" fillId="0" borderId="9" xfId="5" applyFont="1" applyBorder="1" applyAlignment="1">
      <alignment horizontal="left"/>
    </xf>
    <xf numFmtId="165" fontId="2" fillId="0" borderId="0" xfId="1" applyFont="1" applyBorder="1" applyAlignment="1">
      <alignment vertical="center" wrapText="1"/>
    </xf>
    <xf numFmtId="4" fontId="7" fillId="0" borderId="9" xfId="0" applyNumberFormat="1" applyFont="1" applyBorder="1" applyAlignment="1">
      <alignment vertical="center" wrapText="1"/>
    </xf>
    <xf numFmtId="4" fontId="7" fillId="0" borderId="8" xfId="0" applyNumberFormat="1" applyFont="1" applyBorder="1" applyAlignment="1">
      <alignment vertical="center" wrapText="1"/>
    </xf>
    <xf numFmtId="165" fontId="15" fillId="0" borderId="0" xfId="1" applyFont="1"/>
    <xf numFmtId="164" fontId="2" fillId="0" borderId="7" xfId="0" applyNumberFormat="1" applyFont="1" applyBorder="1" applyAlignment="1">
      <alignment wrapText="1"/>
    </xf>
    <xf numFmtId="0" fontId="3" fillId="0" borderId="0" xfId="0" applyFont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0" xfId="0" applyFont="1"/>
    <xf numFmtId="165" fontId="2" fillId="0" borderId="10" xfId="0" applyNumberFormat="1" applyFont="1" applyBorder="1" applyAlignment="1">
      <alignment vertical="center"/>
    </xf>
    <xf numFmtId="0" fontId="2" fillId="0" borderId="10" xfId="0" applyFont="1" applyBorder="1" applyAlignment="1">
      <alignment vertical="center"/>
    </xf>
    <xf numFmtId="4" fontId="16" fillId="0" borderId="9" xfId="0" applyNumberFormat="1" applyFont="1" applyBorder="1" applyAlignment="1">
      <alignment vertical="center"/>
    </xf>
    <xf numFmtId="164" fontId="2" fillId="0" borderId="10" xfId="0" applyNumberFormat="1" applyFont="1" applyBorder="1" applyAlignment="1">
      <alignment wrapText="1"/>
    </xf>
    <xf numFmtId="4" fontId="2" fillId="0" borderId="9" xfId="0" applyNumberFormat="1" applyFont="1" applyBorder="1" applyAlignment="1">
      <alignment vertical="center"/>
    </xf>
    <xf numFmtId="165" fontId="2" fillId="0" borderId="10" xfId="1" applyFont="1" applyFill="1" applyBorder="1" applyAlignment="1">
      <alignment vertical="center" wrapText="1"/>
    </xf>
    <xf numFmtId="4" fontId="2" fillId="0" borderId="8" xfId="5" applyNumberFormat="1" applyFont="1" applyBorder="1" applyAlignment="1">
      <alignment vertical="center" wrapText="1"/>
    </xf>
    <xf numFmtId="0" fontId="2" fillId="0" borderId="8" xfId="5" applyFont="1" applyBorder="1" applyAlignment="1">
      <alignment wrapText="1"/>
    </xf>
    <xf numFmtId="0" fontId="2" fillId="0" borderId="11" xfId="5" applyFont="1" applyBorder="1" applyAlignment="1">
      <alignment wrapText="1"/>
    </xf>
    <xf numFmtId="4" fontId="17" fillId="0" borderId="9" xfId="0" applyNumberFormat="1" applyFont="1" applyBorder="1" applyAlignment="1">
      <alignment vertical="center"/>
    </xf>
    <xf numFmtId="4" fontId="2" fillId="0" borderId="9" xfId="5" applyNumberFormat="1" applyFont="1" applyBorder="1" applyAlignment="1">
      <alignment vertical="center"/>
    </xf>
    <xf numFmtId="0" fontId="3" fillId="0" borderId="8" xfId="0" applyFont="1" applyBorder="1" applyAlignment="1">
      <alignment vertical="center" wrapText="1"/>
    </xf>
    <xf numFmtId="164" fontId="2" fillId="0" borderId="0" xfId="0" applyNumberFormat="1" applyFont="1" applyProtection="1">
      <protection locked="0"/>
    </xf>
    <xf numFmtId="0" fontId="2" fillId="0" borderId="8" xfId="0" applyFont="1" applyBorder="1" applyAlignment="1">
      <alignment horizontal="left" vertical="center"/>
    </xf>
    <xf numFmtId="4" fontId="2" fillId="0" borderId="0" xfId="0" applyNumberFormat="1" applyFont="1" applyProtection="1">
      <protection locked="0"/>
    </xf>
    <xf numFmtId="165" fontId="2" fillId="0" borderId="0" xfId="0" applyNumberFormat="1" applyFont="1" applyProtection="1">
      <protection locked="0"/>
    </xf>
    <xf numFmtId="164" fontId="2" fillId="0" borderId="0" xfId="0" applyNumberFormat="1" applyFont="1" applyAlignment="1">
      <alignment wrapText="1"/>
    </xf>
    <xf numFmtId="164" fontId="2" fillId="0" borderId="3" xfId="0" applyNumberFormat="1" applyFont="1" applyBorder="1" applyAlignment="1">
      <alignment wrapText="1"/>
    </xf>
    <xf numFmtId="165" fontId="2" fillId="0" borderId="10" xfId="0" applyNumberFormat="1" applyFont="1" applyBorder="1" applyAlignment="1">
      <alignment wrapText="1"/>
    </xf>
    <xf numFmtId="0" fontId="3" fillId="0" borderId="0" xfId="0" applyFont="1" applyAlignment="1">
      <alignment horizontal="left"/>
    </xf>
    <xf numFmtId="0" fontId="2" fillId="0" borderId="0" xfId="0" applyFont="1" applyAlignment="1" applyProtection="1">
      <alignment horizontal="right" vertical="center"/>
      <protection locked="0"/>
    </xf>
    <xf numFmtId="43" fontId="3" fillId="0" borderId="9" xfId="3" quotePrefix="1" applyFont="1" applyBorder="1" applyAlignment="1">
      <alignment horizontal="center"/>
    </xf>
    <xf numFmtId="0" fontId="3" fillId="0" borderId="1" xfId="0" applyFont="1" applyBorder="1" applyAlignment="1">
      <alignment horizontal="left" vertical="top"/>
    </xf>
    <xf numFmtId="0" fontId="3" fillId="0" borderId="8" xfId="0" applyFont="1" applyBorder="1" applyAlignment="1">
      <alignment horizontal="left" vertical="top"/>
    </xf>
    <xf numFmtId="165" fontId="2" fillId="0" borderId="9" xfId="1" applyFont="1" applyBorder="1" applyAlignment="1">
      <alignment horizontal="left"/>
    </xf>
    <xf numFmtId="165" fontId="2" fillId="0" borderId="12" xfId="1" applyFont="1" applyBorder="1" applyAlignment="1">
      <alignment horizontal="left"/>
    </xf>
    <xf numFmtId="165" fontId="2" fillId="0" borderId="12" xfId="1" applyFont="1" applyBorder="1"/>
    <xf numFmtId="165" fontId="2" fillId="0" borderId="14" xfId="1" applyFont="1" applyBorder="1"/>
    <xf numFmtId="165" fontId="8" fillId="0" borderId="0" xfId="1" applyFont="1" applyAlignment="1">
      <alignment horizontal="left"/>
    </xf>
    <xf numFmtId="165" fontId="2" fillId="0" borderId="2" xfId="1" applyFont="1" applyBorder="1" applyAlignment="1">
      <alignment horizontal="left"/>
    </xf>
    <xf numFmtId="165" fontId="2" fillId="0" borderId="3" xfId="1" applyFont="1" applyBorder="1"/>
    <xf numFmtId="165" fontId="2" fillId="0" borderId="2" xfId="1" applyFont="1" applyBorder="1"/>
    <xf numFmtId="165" fontId="2" fillId="0" borderId="7" xfId="1" applyFont="1" applyBorder="1"/>
    <xf numFmtId="0" fontId="2" fillId="0" borderId="5" xfId="0" applyFont="1" applyBorder="1"/>
    <xf numFmtId="164" fontId="2" fillId="0" borderId="15" xfId="0" applyNumberFormat="1" applyFont="1" applyBorder="1"/>
    <xf numFmtId="164" fontId="2" fillId="0" borderId="5" xfId="0" applyNumberFormat="1" applyFont="1" applyBorder="1"/>
    <xf numFmtId="164" fontId="2" fillId="0" borderId="0" xfId="0" applyNumberFormat="1" applyFont="1"/>
    <xf numFmtId="164" fontId="2" fillId="0" borderId="10" xfId="0" applyNumberFormat="1" applyFont="1" applyBorder="1"/>
    <xf numFmtId="0" fontId="2" fillId="0" borderId="8" xfId="0" applyFont="1" applyBorder="1" applyAlignment="1">
      <alignment horizontal="center" vertical="center" wrapText="1"/>
    </xf>
    <xf numFmtId="0" fontId="2" fillId="0" borderId="13" xfId="0" applyFont="1" applyBorder="1"/>
    <xf numFmtId="165" fontId="2" fillId="0" borderId="0" xfId="1" applyFont="1" applyFill="1" applyBorder="1" applyAlignment="1">
      <alignment vertical="center" wrapText="1"/>
    </xf>
    <xf numFmtId="164" fontId="3" fillId="0" borderId="14" xfId="2" applyFont="1" applyFill="1" applyBorder="1"/>
    <xf numFmtId="164" fontId="2" fillId="0" borderId="0" xfId="2" applyFont="1" applyFill="1" applyBorder="1"/>
    <xf numFmtId="164" fontId="2" fillId="0" borderId="9" xfId="2" applyFont="1" applyFill="1" applyBorder="1"/>
    <xf numFmtId="164" fontId="3" fillId="0" borderId="23" xfId="2" applyFont="1" applyFill="1" applyBorder="1"/>
    <xf numFmtId="164" fontId="3" fillId="0" borderId="24" xfId="2" applyFont="1" applyFill="1" applyBorder="1"/>
    <xf numFmtId="164" fontId="3" fillId="0" borderId="25" xfId="2" applyFont="1" applyFill="1" applyBorder="1"/>
    <xf numFmtId="4" fontId="2" fillId="0" borderId="10" xfId="0" applyNumberFormat="1" applyFont="1" applyBorder="1"/>
    <xf numFmtId="0" fontId="3" fillId="0" borderId="11" xfId="0" applyFont="1" applyBorder="1"/>
    <xf numFmtId="164" fontId="3" fillId="0" borderId="13" xfId="2" applyFont="1" applyFill="1" applyBorder="1"/>
    <xf numFmtId="4" fontId="2" fillId="0" borderId="10" xfId="0" applyNumberFormat="1" applyFont="1" applyBorder="1" applyAlignment="1">
      <alignment vertical="center"/>
    </xf>
    <xf numFmtId="4" fontId="2" fillId="0" borderId="0" xfId="0" applyNumberFormat="1" applyFont="1" applyAlignment="1">
      <alignment vertical="center"/>
    </xf>
    <xf numFmtId="4" fontId="16" fillId="0" borderId="10" xfId="0" applyNumberFormat="1" applyFont="1" applyBorder="1" applyAlignment="1">
      <alignment vertical="center"/>
    </xf>
    <xf numFmtId="4" fontId="16" fillId="0" borderId="0" xfId="0" applyNumberFormat="1" applyFont="1" applyAlignment="1">
      <alignment vertical="center"/>
    </xf>
    <xf numFmtId="164" fontId="3" fillId="0" borderId="3" xfId="2" applyFont="1" applyFill="1" applyBorder="1"/>
    <xf numFmtId="0" fontId="2" fillId="0" borderId="10" xfId="0" applyFont="1" applyBorder="1" applyAlignment="1">
      <alignment horizontal="center"/>
    </xf>
    <xf numFmtId="4" fontId="17" fillId="0" borderId="10" xfId="0" applyNumberFormat="1" applyFont="1" applyBorder="1" applyAlignment="1">
      <alignment vertical="center"/>
    </xf>
    <xf numFmtId="4" fontId="17" fillId="0" borderId="0" xfId="0" applyNumberFormat="1" applyFont="1" applyAlignment="1">
      <alignment vertical="center"/>
    </xf>
    <xf numFmtId="0" fontId="2" fillId="0" borderId="8" xfId="0" applyFont="1" applyBorder="1" applyAlignment="1">
      <alignment horizontal="left" vertical="center" wrapText="1"/>
    </xf>
    <xf numFmtId="165" fontId="2" fillId="0" borderId="0" xfId="0" applyNumberFormat="1" applyFont="1" applyAlignment="1">
      <alignment horizontal="left"/>
    </xf>
    <xf numFmtId="43" fontId="2" fillId="0" borderId="10" xfId="3" applyFont="1" applyFill="1" applyBorder="1" applyAlignment="1"/>
    <xf numFmtId="0" fontId="2" fillId="0" borderId="9" xfId="0" quotePrefix="1" applyFont="1" applyBorder="1" applyAlignment="1">
      <alignment horizontal="center"/>
    </xf>
    <xf numFmtId="0" fontId="2" fillId="0" borderId="0" xfId="0" quotePrefix="1" applyFont="1" applyAlignment="1">
      <alignment horizontal="center"/>
    </xf>
    <xf numFmtId="43" fontId="3" fillId="0" borderId="9" xfId="3" applyFont="1" applyFill="1" applyBorder="1"/>
    <xf numFmtId="165" fontId="2" fillId="0" borderId="13" xfId="1" applyFont="1" applyFill="1" applyBorder="1"/>
    <xf numFmtId="164" fontId="3" fillId="0" borderId="15" xfId="0" applyNumberFormat="1" applyFont="1" applyBorder="1"/>
    <xf numFmtId="164" fontId="3" fillId="0" borderId="5" xfId="0" applyNumberFormat="1" applyFont="1" applyBorder="1"/>
    <xf numFmtId="164" fontId="3" fillId="0" borderId="6" xfId="0" applyNumberFormat="1" applyFont="1" applyBorder="1"/>
    <xf numFmtId="165" fontId="2" fillId="0" borderId="0" xfId="1" applyFont="1" applyFill="1" applyBorder="1" applyAlignment="1"/>
    <xf numFmtId="165" fontId="17" fillId="0" borderId="0" xfId="1" applyFont="1" applyFill="1" applyBorder="1" applyAlignment="1">
      <alignment vertical="center"/>
    </xf>
    <xf numFmtId="165" fontId="2" fillId="0" borderId="1" xfId="1" applyFont="1" applyFill="1" applyBorder="1" applyAlignment="1">
      <alignment horizontal="left" vertical="center"/>
    </xf>
    <xf numFmtId="165" fontId="2" fillId="0" borderId="3" xfId="1" applyFont="1" applyFill="1" applyBorder="1"/>
    <xf numFmtId="165" fontId="2" fillId="0" borderId="7" xfId="1" applyFont="1" applyFill="1" applyBorder="1"/>
    <xf numFmtId="165" fontId="2" fillId="0" borderId="2" xfId="1" applyFont="1" applyFill="1" applyBorder="1" applyAlignment="1">
      <alignment horizontal="left"/>
    </xf>
    <xf numFmtId="165" fontId="2" fillId="0" borderId="9" xfId="1" applyFont="1" applyFill="1" applyBorder="1" applyAlignment="1">
      <alignment horizontal="left"/>
    </xf>
    <xf numFmtId="165" fontId="2" fillId="0" borderId="2" xfId="1" applyFont="1" applyFill="1" applyBorder="1"/>
    <xf numFmtId="165" fontId="2" fillId="0" borderId="14" xfId="1" applyFont="1" applyFill="1" applyBorder="1"/>
    <xf numFmtId="165" fontId="2" fillId="0" borderId="12" xfId="1" applyFont="1" applyFill="1" applyBorder="1" applyAlignment="1">
      <alignment horizontal="left"/>
    </xf>
    <xf numFmtId="165" fontId="2" fillId="0" borderId="12" xfId="1" applyFont="1" applyFill="1" applyBorder="1"/>
    <xf numFmtId="0" fontId="2" fillId="0" borderId="11" xfId="0" applyFont="1" applyBorder="1" applyAlignment="1">
      <alignment vertical="center" wrapText="1"/>
    </xf>
    <xf numFmtId="0" fontId="2" fillId="0" borderId="12" xfId="0" applyFont="1" applyBorder="1" applyAlignment="1">
      <alignment vertical="center" wrapText="1"/>
    </xf>
    <xf numFmtId="164" fontId="3" fillId="0" borderId="7" xfId="2" applyFont="1" applyFill="1" applyBorder="1"/>
    <xf numFmtId="164" fontId="3" fillId="0" borderId="10" xfId="0" applyNumberFormat="1" applyFont="1" applyBorder="1"/>
    <xf numFmtId="164" fontId="3" fillId="0" borderId="2" xfId="2" applyFont="1" applyFill="1" applyBorder="1"/>
    <xf numFmtId="0" fontId="3" fillId="0" borderId="9" xfId="0" applyFont="1" applyBorder="1"/>
    <xf numFmtId="166" fontId="3" fillId="0" borderId="10" xfId="0" applyNumberFormat="1" applyFont="1" applyBorder="1"/>
    <xf numFmtId="166" fontId="3" fillId="0" borderId="9" xfId="0" applyNumberFormat="1" applyFont="1" applyBorder="1"/>
    <xf numFmtId="43" fontId="3" fillId="0" borderId="10" xfId="3" applyFont="1" applyFill="1" applyBorder="1"/>
    <xf numFmtId="165" fontId="16" fillId="0" borderId="10" xfId="1" applyFont="1" applyFill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4" fontId="2" fillId="0" borderId="3" xfId="0" applyNumberFormat="1" applyFont="1" applyBorder="1" applyAlignment="1">
      <alignment vertical="center" wrapText="1"/>
    </xf>
    <xf numFmtId="165" fontId="2" fillId="0" borderId="7" xfId="1" applyFont="1" applyFill="1" applyBorder="1" applyAlignment="1">
      <alignment horizontal="right" vertical="center"/>
    </xf>
    <xf numFmtId="0" fontId="2" fillId="0" borderId="2" xfId="0" applyFont="1" applyBorder="1" applyAlignment="1">
      <alignment vertical="center" wrapText="1"/>
    </xf>
    <xf numFmtId="4" fontId="2" fillId="0" borderId="2" xfId="0" applyNumberFormat="1" applyFont="1" applyBorder="1" applyAlignment="1">
      <alignment vertical="center" wrapText="1"/>
    </xf>
    <xf numFmtId="4" fontId="2" fillId="0" borderId="13" xfId="0" applyNumberFormat="1" applyFont="1" applyBorder="1" applyAlignment="1">
      <alignment vertical="center" wrapText="1"/>
    </xf>
    <xf numFmtId="165" fontId="2" fillId="0" borderId="14" xfId="1" applyFont="1" applyFill="1" applyBorder="1" applyAlignment="1">
      <alignment horizontal="right" vertical="center"/>
    </xf>
    <xf numFmtId="4" fontId="2" fillId="0" borderId="12" xfId="0" applyNumberFormat="1" applyFont="1" applyBorder="1" applyAlignment="1">
      <alignment vertical="center" wrapText="1"/>
    </xf>
    <xf numFmtId="0" fontId="3" fillId="0" borderId="9" xfId="0" applyFont="1" applyBorder="1" applyAlignment="1">
      <alignment vertical="center"/>
    </xf>
    <xf numFmtId="43" fontId="8" fillId="0" borderId="9" xfId="3" applyFont="1" applyFill="1" applyBorder="1" applyAlignment="1">
      <alignment vertical="center"/>
    </xf>
    <xf numFmtId="43" fontId="2" fillId="0" borderId="7" xfId="3" applyFont="1" applyFill="1" applyBorder="1"/>
    <xf numFmtId="43" fontId="2" fillId="0" borderId="2" xfId="3" applyFont="1" applyFill="1" applyBorder="1"/>
    <xf numFmtId="164" fontId="3" fillId="0" borderId="9" xfId="0" applyNumberFormat="1" applyFont="1" applyBorder="1"/>
    <xf numFmtId="0" fontId="2" fillId="0" borderId="0" xfId="0" applyFont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4" xfId="0" applyFont="1" applyBorder="1" applyAlignment="1">
      <alignment horizontal="center" wrapText="1"/>
    </xf>
    <xf numFmtId="0" fontId="3" fillId="0" borderId="5" xfId="0" applyFont="1" applyBorder="1" applyAlignment="1">
      <alignment horizontal="center" wrapText="1"/>
    </xf>
    <xf numFmtId="0" fontId="3" fillId="0" borderId="6" xfId="0" applyFont="1" applyBorder="1" applyAlignment="1">
      <alignment horizontal="center" wrapText="1"/>
    </xf>
    <xf numFmtId="0" fontId="3" fillId="0" borderId="0" xfId="0" applyFont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0" xfId="0" applyFont="1" applyAlignment="1">
      <alignment horizontal="left" vertical="center" wrapText="1"/>
    </xf>
    <xf numFmtId="0" fontId="3" fillId="0" borderId="3" xfId="0" applyFont="1" applyBorder="1" applyAlignment="1">
      <alignment horizontal="center" wrapText="1"/>
    </xf>
    <xf numFmtId="0" fontId="3" fillId="0" borderId="16" xfId="0" applyFont="1" applyBorder="1" applyAlignment="1">
      <alignment horizontal="center" wrapText="1"/>
    </xf>
    <xf numFmtId="0" fontId="3" fillId="0" borderId="0" xfId="0" applyFont="1" applyAlignment="1">
      <alignment horizontal="center" wrapText="1"/>
    </xf>
    <xf numFmtId="0" fontId="3" fillId="0" borderId="10" xfId="0" applyFont="1" applyBorder="1" applyAlignment="1">
      <alignment horizontal="center" wrapText="1"/>
    </xf>
    <xf numFmtId="0" fontId="3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wrapText="1"/>
    </xf>
    <xf numFmtId="0" fontId="3" fillId="0" borderId="7" xfId="0" applyFont="1" applyBorder="1" applyAlignment="1">
      <alignment horizontal="center" wrapText="1"/>
    </xf>
    <xf numFmtId="0" fontId="3" fillId="0" borderId="0" xfId="0" applyFont="1" applyAlignment="1" applyProtection="1">
      <alignment horizontal="center" vertical="center"/>
      <protection locked="0"/>
    </xf>
    <xf numFmtId="0" fontId="3" fillId="0" borderId="10" xfId="0" applyFont="1" applyBorder="1" applyAlignment="1">
      <alignment horizontal="center" vertical="center" wrapText="1"/>
    </xf>
  </cellXfs>
  <cellStyles count="10">
    <cellStyle name="Comma" xfId="1" builtinId="3"/>
    <cellStyle name="Comma 2" xfId="8" xr:uid="{00000000-0005-0000-0000-000001000000}"/>
    <cellStyle name="Comma 4" xfId="3" xr:uid="{00000000-0005-0000-0000-000002000000}"/>
    <cellStyle name="Currency" xfId="2" builtinId="4"/>
    <cellStyle name="Normal" xfId="0" builtinId="0"/>
    <cellStyle name="Normal 3" xfId="7" xr:uid="{00000000-0005-0000-0000-000005000000}"/>
    <cellStyle name="Normal 4" xfId="4" xr:uid="{00000000-0005-0000-0000-000006000000}"/>
    <cellStyle name="Normal 5" xfId="5" xr:uid="{00000000-0005-0000-0000-000007000000}"/>
    <cellStyle name="Normal 6" xfId="9" xr:uid="{00000000-0005-0000-0000-000008000000}"/>
    <cellStyle name="Normal 7" xfId="6" xr:uid="{00000000-0005-0000-0000-000009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26" Type="http://schemas.openxmlformats.org/officeDocument/2006/relationships/image" Target="../media/image26.gif"/><Relationship Id="rId39" Type="http://schemas.openxmlformats.org/officeDocument/2006/relationships/image" Target="../media/image39.gif"/><Relationship Id="rId21" Type="http://schemas.openxmlformats.org/officeDocument/2006/relationships/image" Target="../media/image21.png"/><Relationship Id="rId34" Type="http://schemas.openxmlformats.org/officeDocument/2006/relationships/image" Target="../media/image34.png"/><Relationship Id="rId42" Type="http://schemas.openxmlformats.org/officeDocument/2006/relationships/image" Target="../media/image42.png"/><Relationship Id="rId7" Type="http://schemas.openxmlformats.org/officeDocument/2006/relationships/image" Target="../media/image7.png"/><Relationship Id="rId2" Type="http://schemas.openxmlformats.org/officeDocument/2006/relationships/image" Target="../media/image2.gif"/><Relationship Id="rId16" Type="http://schemas.openxmlformats.org/officeDocument/2006/relationships/image" Target="../media/image16.png"/><Relationship Id="rId29" Type="http://schemas.openxmlformats.org/officeDocument/2006/relationships/image" Target="../media/image29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24" Type="http://schemas.openxmlformats.org/officeDocument/2006/relationships/image" Target="../media/image24.gif"/><Relationship Id="rId32" Type="http://schemas.openxmlformats.org/officeDocument/2006/relationships/image" Target="../media/image32.png"/><Relationship Id="rId37" Type="http://schemas.openxmlformats.org/officeDocument/2006/relationships/image" Target="../media/image37.gif"/><Relationship Id="rId40" Type="http://schemas.openxmlformats.org/officeDocument/2006/relationships/image" Target="../media/image40.png"/><Relationship Id="rId45" Type="http://schemas.openxmlformats.org/officeDocument/2006/relationships/image" Target="../media/image45.pn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23" Type="http://schemas.openxmlformats.org/officeDocument/2006/relationships/image" Target="../media/image23.gif"/><Relationship Id="rId28" Type="http://schemas.openxmlformats.org/officeDocument/2006/relationships/image" Target="../media/image28.gif"/><Relationship Id="rId36" Type="http://schemas.openxmlformats.org/officeDocument/2006/relationships/image" Target="../media/image36.png"/><Relationship Id="rId10" Type="http://schemas.openxmlformats.org/officeDocument/2006/relationships/image" Target="../media/image10.png"/><Relationship Id="rId19" Type="http://schemas.openxmlformats.org/officeDocument/2006/relationships/image" Target="../media/image19.png"/><Relationship Id="rId31" Type="http://schemas.openxmlformats.org/officeDocument/2006/relationships/image" Target="../media/image31.png"/><Relationship Id="rId44" Type="http://schemas.openxmlformats.org/officeDocument/2006/relationships/image" Target="../media/image44.png"/><Relationship Id="rId4" Type="http://schemas.openxmlformats.org/officeDocument/2006/relationships/image" Target="../media/image4.gif"/><Relationship Id="rId9" Type="http://schemas.openxmlformats.org/officeDocument/2006/relationships/image" Target="../media/image9.png"/><Relationship Id="rId14" Type="http://schemas.openxmlformats.org/officeDocument/2006/relationships/image" Target="../media/image14.png"/><Relationship Id="rId22" Type="http://schemas.openxmlformats.org/officeDocument/2006/relationships/image" Target="../media/image22.gif"/><Relationship Id="rId27" Type="http://schemas.openxmlformats.org/officeDocument/2006/relationships/image" Target="../media/image27.gif"/><Relationship Id="rId30" Type="http://schemas.openxmlformats.org/officeDocument/2006/relationships/image" Target="../media/image30.gif"/><Relationship Id="rId35" Type="http://schemas.openxmlformats.org/officeDocument/2006/relationships/image" Target="../media/image35.png"/><Relationship Id="rId43" Type="http://schemas.openxmlformats.org/officeDocument/2006/relationships/image" Target="../media/image43.png"/><Relationship Id="rId8" Type="http://schemas.openxmlformats.org/officeDocument/2006/relationships/image" Target="../media/image8.gif"/><Relationship Id="rId3" Type="http://schemas.openxmlformats.org/officeDocument/2006/relationships/image" Target="../media/image3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5" Type="http://schemas.openxmlformats.org/officeDocument/2006/relationships/image" Target="../media/image25.png"/><Relationship Id="rId33" Type="http://schemas.openxmlformats.org/officeDocument/2006/relationships/image" Target="../media/image33.png"/><Relationship Id="rId38" Type="http://schemas.openxmlformats.org/officeDocument/2006/relationships/image" Target="../media/image38.png"/><Relationship Id="rId46" Type="http://schemas.openxmlformats.org/officeDocument/2006/relationships/image" Target="../media/image46.png"/><Relationship Id="rId20" Type="http://schemas.openxmlformats.org/officeDocument/2006/relationships/image" Target="../media/image20.png"/><Relationship Id="rId41" Type="http://schemas.openxmlformats.org/officeDocument/2006/relationships/image" Target="../media/image4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991914</xdr:colOff>
      <xdr:row>106</xdr:row>
      <xdr:rowOff>85397</xdr:rowOff>
    </xdr:from>
    <xdr:to>
      <xdr:col>0</xdr:col>
      <xdr:colOff>2096814</xdr:colOff>
      <xdr:row>108</xdr:row>
      <xdr:rowOff>158313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7E26B8E-C160-4F06-940D-6430C234E2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1914" y="21053535"/>
          <a:ext cx="1104900" cy="552450"/>
        </a:xfrm>
        <a:prstGeom prst="rect">
          <a:avLst/>
        </a:prstGeom>
      </xdr:spPr>
    </xdr:pic>
    <xdr:clientData/>
  </xdr:twoCellAnchor>
  <xdr:twoCellAnchor editAs="oneCell">
    <xdr:from>
      <xdr:col>2</xdr:col>
      <xdr:colOff>308742</xdr:colOff>
      <xdr:row>105</xdr:row>
      <xdr:rowOff>125155</xdr:rowOff>
    </xdr:from>
    <xdr:to>
      <xdr:col>3</xdr:col>
      <xdr:colOff>388883</xdr:colOff>
      <xdr:row>107</xdr:row>
      <xdr:rowOff>246715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93A99C6D-E6A4-C763-472D-DFFCE74E5A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26828" y="20797689"/>
          <a:ext cx="888124" cy="607664"/>
        </a:xfrm>
        <a:prstGeom prst="rect">
          <a:avLst/>
        </a:prstGeom>
      </xdr:spPr>
    </xdr:pic>
    <xdr:clientData/>
  </xdr:twoCellAnchor>
  <xdr:twoCellAnchor editAs="oneCell">
    <xdr:from>
      <xdr:col>5</xdr:col>
      <xdr:colOff>91965</xdr:colOff>
      <xdr:row>105</xdr:row>
      <xdr:rowOff>203638</xdr:rowOff>
    </xdr:from>
    <xdr:to>
      <xdr:col>6</xdr:col>
      <xdr:colOff>693682</xdr:colOff>
      <xdr:row>108</xdr:row>
      <xdr:rowOff>180573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27813BCA-831A-443E-B8A9-E436CF9BB2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74879" y="20876172"/>
          <a:ext cx="1409700" cy="752073"/>
        </a:xfrm>
        <a:prstGeom prst="rect">
          <a:avLst/>
        </a:prstGeom>
      </xdr:spPr>
    </xdr:pic>
    <xdr:clientData/>
  </xdr:twoCellAnchor>
  <xdr:twoCellAnchor editAs="oneCell">
    <xdr:from>
      <xdr:col>0</xdr:col>
      <xdr:colOff>939362</xdr:colOff>
      <xdr:row>159</xdr:row>
      <xdr:rowOff>157655</xdr:rowOff>
    </xdr:from>
    <xdr:to>
      <xdr:col>0</xdr:col>
      <xdr:colOff>1701362</xdr:colOff>
      <xdr:row>161</xdr:row>
      <xdr:rowOff>179552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C844AAA5-9CAF-4AC9-91FF-D349FC32BB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39362" y="32759431"/>
          <a:ext cx="762000" cy="508000"/>
        </a:xfrm>
        <a:prstGeom prst="rect">
          <a:avLst/>
        </a:prstGeom>
      </xdr:spPr>
    </xdr:pic>
    <xdr:clientData/>
  </xdr:twoCellAnchor>
  <xdr:twoCellAnchor editAs="oneCell">
    <xdr:from>
      <xdr:col>5</xdr:col>
      <xdr:colOff>335017</xdr:colOff>
      <xdr:row>159</xdr:row>
      <xdr:rowOff>269327</xdr:rowOff>
    </xdr:from>
    <xdr:to>
      <xdr:col>6</xdr:col>
      <xdr:colOff>437579</xdr:colOff>
      <xdr:row>161</xdr:row>
      <xdr:rowOff>268999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706AFEEA-E4A9-4917-BB3D-611DF591B3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17931" y="32871103"/>
          <a:ext cx="910545" cy="485775"/>
        </a:xfrm>
        <a:prstGeom prst="rect">
          <a:avLst/>
        </a:prstGeom>
      </xdr:spPr>
    </xdr:pic>
    <xdr:clientData/>
  </xdr:twoCellAnchor>
  <xdr:twoCellAnchor editAs="oneCell">
    <xdr:from>
      <xdr:col>2</xdr:col>
      <xdr:colOff>321879</xdr:colOff>
      <xdr:row>159</xdr:row>
      <xdr:rowOff>111672</xdr:rowOff>
    </xdr:from>
    <xdr:to>
      <xdr:col>3</xdr:col>
      <xdr:colOff>402020</xdr:colOff>
      <xdr:row>161</xdr:row>
      <xdr:rowOff>233233</xdr:rowOff>
    </xdr:to>
    <xdr:pic>
      <xdr:nvPicPr>
        <xdr:cNvPr id="8" name="Picture 7">
          <a:extLst>
            <a:ext uri="{FF2B5EF4-FFF2-40B4-BE49-F238E27FC236}">
              <a16:creationId xmlns:a16="http://schemas.microsoft.com/office/drawing/2014/main" id="{73D1A4EB-AF31-4CBE-8B2A-A52B31C224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39965" y="32713448"/>
          <a:ext cx="888124" cy="607664"/>
        </a:xfrm>
        <a:prstGeom prst="rect">
          <a:avLst/>
        </a:prstGeom>
      </xdr:spPr>
    </xdr:pic>
    <xdr:clientData/>
  </xdr:twoCellAnchor>
  <xdr:twoCellAnchor editAs="oneCell">
    <xdr:from>
      <xdr:col>0</xdr:col>
      <xdr:colOff>801414</xdr:colOff>
      <xdr:row>217</xdr:row>
      <xdr:rowOff>98534</xdr:rowOff>
    </xdr:from>
    <xdr:to>
      <xdr:col>0</xdr:col>
      <xdr:colOff>1544364</xdr:colOff>
      <xdr:row>220</xdr:row>
      <xdr:rowOff>66346</xdr:rowOff>
    </xdr:to>
    <xdr:pic>
      <xdr:nvPicPr>
        <xdr:cNvPr id="9" name="Picture 8">
          <a:extLst>
            <a:ext uri="{FF2B5EF4-FFF2-40B4-BE49-F238E27FC236}">
              <a16:creationId xmlns:a16="http://schemas.microsoft.com/office/drawing/2014/main" id="{86076F4D-3935-4ADD-86B7-D4F8B70CE2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01414" y="45095948"/>
          <a:ext cx="742950" cy="742950"/>
        </a:xfrm>
        <a:prstGeom prst="rect">
          <a:avLst/>
        </a:prstGeom>
      </xdr:spPr>
    </xdr:pic>
    <xdr:clientData/>
  </xdr:twoCellAnchor>
  <xdr:twoCellAnchor editAs="oneCell">
    <xdr:from>
      <xdr:col>2</xdr:col>
      <xdr:colOff>144517</xdr:colOff>
      <xdr:row>217</xdr:row>
      <xdr:rowOff>203637</xdr:rowOff>
    </xdr:from>
    <xdr:to>
      <xdr:col>3</xdr:col>
      <xdr:colOff>224658</xdr:colOff>
      <xdr:row>220</xdr:row>
      <xdr:rowOff>36163</xdr:rowOff>
    </xdr:to>
    <xdr:pic>
      <xdr:nvPicPr>
        <xdr:cNvPr id="10" name="Picture 9">
          <a:extLst>
            <a:ext uri="{FF2B5EF4-FFF2-40B4-BE49-F238E27FC236}">
              <a16:creationId xmlns:a16="http://schemas.microsoft.com/office/drawing/2014/main" id="{6DA6AF89-7A73-41DB-A50F-B20356832E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62603" y="45201051"/>
          <a:ext cx="888124" cy="607664"/>
        </a:xfrm>
        <a:prstGeom prst="rect">
          <a:avLst/>
        </a:prstGeom>
      </xdr:spPr>
    </xdr:pic>
    <xdr:clientData/>
  </xdr:twoCellAnchor>
  <xdr:twoCellAnchor editAs="oneCell">
    <xdr:from>
      <xdr:col>5</xdr:col>
      <xdr:colOff>85396</xdr:colOff>
      <xdr:row>217</xdr:row>
      <xdr:rowOff>210206</xdr:rowOff>
    </xdr:from>
    <xdr:to>
      <xdr:col>6</xdr:col>
      <xdr:colOff>652158</xdr:colOff>
      <xdr:row>220</xdr:row>
      <xdr:rowOff>168493</xdr:rowOff>
    </xdr:to>
    <xdr:pic>
      <xdr:nvPicPr>
        <xdr:cNvPr id="11" name="Picture 10">
          <a:extLst>
            <a:ext uri="{FF2B5EF4-FFF2-40B4-BE49-F238E27FC236}">
              <a16:creationId xmlns:a16="http://schemas.microsoft.com/office/drawing/2014/main" id="{8E0FF223-EDDB-4588-9164-F1D43716CF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68310" y="45207620"/>
          <a:ext cx="1374745" cy="733425"/>
        </a:xfrm>
        <a:prstGeom prst="rect">
          <a:avLst/>
        </a:prstGeom>
      </xdr:spPr>
    </xdr:pic>
    <xdr:clientData/>
  </xdr:twoCellAnchor>
  <xdr:twoCellAnchor editAs="oneCell">
    <xdr:from>
      <xdr:col>2</xdr:col>
      <xdr:colOff>295603</xdr:colOff>
      <xdr:row>249</xdr:row>
      <xdr:rowOff>183931</xdr:rowOff>
    </xdr:from>
    <xdr:to>
      <xdr:col>3</xdr:col>
      <xdr:colOff>375744</xdr:colOff>
      <xdr:row>252</xdr:row>
      <xdr:rowOff>16457</xdr:rowOff>
    </xdr:to>
    <xdr:pic>
      <xdr:nvPicPr>
        <xdr:cNvPr id="12" name="Picture 11">
          <a:extLst>
            <a:ext uri="{FF2B5EF4-FFF2-40B4-BE49-F238E27FC236}">
              <a16:creationId xmlns:a16="http://schemas.microsoft.com/office/drawing/2014/main" id="{2844ADEC-FFB4-4416-A14F-E922FA836D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13689" y="52045914"/>
          <a:ext cx="888124" cy="607664"/>
        </a:xfrm>
        <a:prstGeom prst="rect">
          <a:avLst/>
        </a:prstGeom>
      </xdr:spPr>
    </xdr:pic>
    <xdr:clientData/>
  </xdr:twoCellAnchor>
  <xdr:twoCellAnchor editAs="oneCell">
    <xdr:from>
      <xdr:col>0</xdr:col>
      <xdr:colOff>1005052</xdr:colOff>
      <xdr:row>249</xdr:row>
      <xdr:rowOff>265823</xdr:rowOff>
    </xdr:from>
    <xdr:to>
      <xdr:col>0</xdr:col>
      <xdr:colOff>1569984</xdr:colOff>
      <xdr:row>251</xdr:row>
      <xdr:rowOff>156341</xdr:rowOff>
    </xdr:to>
    <xdr:pic>
      <xdr:nvPicPr>
        <xdr:cNvPr id="14" name="Picture 13">
          <a:extLst>
            <a:ext uri="{FF2B5EF4-FFF2-40B4-BE49-F238E27FC236}">
              <a16:creationId xmlns:a16="http://schemas.microsoft.com/office/drawing/2014/main" id="{A430241D-E27E-CC07-64D9-8B510539CC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05052" y="52127806"/>
          <a:ext cx="564932" cy="376621"/>
        </a:xfrm>
        <a:prstGeom prst="rect">
          <a:avLst/>
        </a:prstGeom>
      </xdr:spPr>
    </xdr:pic>
    <xdr:clientData/>
  </xdr:twoCellAnchor>
  <xdr:twoCellAnchor editAs="oneCell">
    <xdr:from>
      <xdr:col>0</xdr:col>
      <xdr:colOff>985345</xdr:colOff>
      <xdr:row>339</xdr:row>
      <xdr:rowOff>105103</xdr:rowOff>
    </xdr:from>
    <xdr:to>
      <xdr:col>0</xdr:col>
      <xdr:colOff>1773808</xdr:colOff>
      <xdr:row>343</xdr:row>
      <xdr:rowOff>147472</xdr:rowOff>
    </xdr:to>
    <xdr:pic>
      <xdr:nvPicPr>
        <xdr:cNvPr id="15" name="Picture 14">
          <a:extLst>
            <a:ext uri="{FF2B5EF4-FFF2-40B4-BE49-F238E27FC236}">
              <a16:creationId xmlns:a16="http://schemas.microsoft.com/office/drawing/2014/main" id="{0CB99241-9C1C-41D6-B539-CCAC86FAE2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85345" y="72304603"/>
          <a:ext cx="788463" cy="962024"/>
        </a:xfrm>
        <a:prstGeom prst="rect">
          <a:avLst/>
        </a:prstGeom>
      </xdr:spPr>
    </xdr:pic>
    <xdr:clientData/>
  </xdr:twoCellAnchor>
  <xdr:twoCellAnchor editAs="oneCell">
    <xdr:from>
      <xdr:col>2</xdr:col>
      <xdr:colOff>229914</xdr:colOff>
      <xdr:row>340</xdr:row>
      <xdr:rowOff>98536</xdr:rowOff>
    </xdr:from>
    <xdr:to>
      <xdr:col>3</xdr:col>
      <xdr:colOff>310055</xdr:colOff>
      <xdr:row>342</xdr:row>
      <xdr:rowOff>220096</xdr:rowOff>
    </xdr:to>
    <xdr:pic>
      <xdr:nvPicPr>
        <xdr:cNvPr id="16" name="Picture 15">
          <a:extLst>
            <a:ext uri="{FF2B5EF4-FFF2-40B4-BE49-F238E27FC236}">
              <a16:creationId xmlns:a16="http://schemas.microsoft.com/office/drawing/2014/main" id="{07AF3398-D812-4237-8A08-7CD5275FD6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48000" y="72442553"/>
          <a:ext cx="888124" cy="607664"/>
        </a:xfrm>
        <a:prstGeom prst="rect">
          <a:avLst/>
        </a:prstGeom>
      </xdr:spPr>
    </xdr:pic>
    <xdr:clientData/>
  </xdr:twoCellAnchor>
  <xdr:twoCellAnchor editAs="oneCell">
    <xdr:from>
      <xdr:col>5</xdr:col>
      <xdr:colOff>308741</xdr:colOff>
      <xdr:row>249</xdr:row>
      <xdr:rowOff>190499</xdr:rowOff>
    </xdr:from>
    <xdr:to>
      <xdr:col>6</xdr:col>
      <xdr:colOff>586608</xdr:colOff>
      <xdr:row>251</xdr:row>
      <xdr:rowOff>283696</xdr:rowOff>
    </xdr:to>
    <xdr:pic>
      <xdr:nvPicPr>
        <xdr:cNvPr id="17" name="Picture 16">
          <a:extLst>
            <a:ext uri="{FF2B5EF4-FFF2-40B4-BE49-F238E27FC236}">
              <a16:creationId xmlns:a16="http://schemas.microsoft.com/office/drawing/2014/main" id="{0A0481C8-ABD9-4CFF-B2BD-730FF25984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91655" y="52052482"/>
          <a:ext cx="1085850" cy="579300"/>
        </a:xfrm>
        <a:prstGeom prst="rect">
          <a:avLst/>
        </a:prstGeom>
      </xdr:spPr>
    </xdr:pic>
    <xdr:clientData/>
  </xdr:twoCellAnchor>
  <xdr:twoCellAnchor editAs="oneCell">
    <xdr:from>
      <xdr:col>5</xdr:col>
      <xdr:colOff>295604</xdr:colOff>
      <xdr:row>340</xdr:row>
      <xdr:rowOff>210207</xdr:rowOff>
    </xdr:from>
    <xdr:to>
      <xdr:col>6</xdr:col>
      <xdr:colOff>573471</xdr:colOff>
      <xdr:row>343</xdr:row>
      <xdr:rowOff>14369</xdr:rowOff>
    </xdr:to>
    <xdr:pic>
      <xdr:nvPicPr>
        <xdr:cNvPr id="18" name="Picture 17">
          <a:extLst>
            <a:ext uri="{FF2B5EF4-FFF2-40B4-BE49-F238E27FC236}">
              <a16:creationId xmlns:a16="http://schemas.microsoft.com/office/drawing/2014/main" id="{3B4EB1A8-065C-4743-9092-9C56DF910D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78518" y="72554224"/>
          <a:ext cx="1085850" cy="579300"/>
        </a:xfrm>
        <a:prstGeom prst="rect">
          <a:avLst/>
        </a:prstGeom>
      </xdr:spPr>
    </xdr:pic>
    <xdr:clientData/>
  </xdr:twoCellAnchor>
  <xdr:twoCellAnchor editAs="oneCell">
    <xdr:from>
      <xdr:col>0</xdr:col>
      <xdr:colOff>1175844</xdr:colOff>
      <xdr:row>429</xdr:row>
      <xdr:rowOff>124811</xdr:rowOff>
    </xdr:from>
    <xdr:to>
      <xdr:col>0</xdr:col>
      <xdr:colOff>1964307</xdr:colOff>
      <xdr:row>433</xdr:row>
      <xdr:rowOff>121197</xdr:rowOff>
    </xdr:to>
    <xdr:pic>
      <xdr:nvPicPr>
        <xdr:cNvPr id="19" name="Picture 18">
          <a:extLst>
            <a:ext uri="{FF2B5EF4-FFF2-40B4-BE49-F238E27FC236}">
              <a16:creationId xmlns:a16="http://schemas.microsoft.com/office/drawing/2014/main" id="{5C43C553-6981-480C-8678-1528D4E5BB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5844" y="94152983"/>
          <a:ext cx="788463" cy="962024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381000</xdr:colOff>
      <xdr:row>430</xdr:row>
      <xdr:rowOff>144518</xdr:rowOff>
    </xdr:from>
    <xdr:to>
      <xdr:col>3</xdr:col>
      <xdr:colOff>461141</xdr:colOff>
      <xdr:row>432</xdr:row>
      <xdr:rowOff>266078</xdr:rowOff>
    </xdr:to>
    <xdr:pic>
      <xdr:nvPicPr>
        <xdr:cNvPr id="22" name="Picture 21">
          <a:extLst>
            <a:ext uri="{FF2B5EF4-FFF2-40B4-BE49-F238E27FC236}">
              <a16:creationId xmlns:a16="http://schemas.microsoft.com/office/drawing/2014/main" id="{E79ED160-BFFF-405A-A7B6-6F775311D8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99086" y="94363190"/>
          <a:ext cx="888124" cy="607664"/>
        </a:xfrm>
        <a:prstGeom prst="rect">
          <a:avLst/>
        </a:prstGeom>
      </xdr:spPr>
    </xdr:pic>
    <xdr:clientData/>
  </xdr:twoCellAnchor>
  <xdr:twoCellAnchor editAs="oneCell">
    <xdr:from>
      <xdr:col>5</xdr:col>
      <xdr:colOff>374431</xdr:colOff>
      <xdr:row>430</xdr:row>
      <xdr:rowOff>216776</xdr:rowOff>
    </xdr:from>
    <xdr:to>
      <xdr:col>6</xdr:col>
      <xdr:colOff>652298</xdr:colOff>
      <xdr:row>433</xdr:row>
      <xdr:rowOff>20938</xdr:rowOff>
    </xdr:to>
    <xdr:pic>
      <xdr:nvPicPr>
        <xdr:cNvPr id="23" name="Picture 22">
          <a:extLst>
            <a:ext uri="{FF2B5EF4-FFF2-40B4-BE49-F238E27FC236}">
              <a16:creationId xmlns:a16="http://schemas.microsoft.com/office/drawing/2014/main" id="{1C5CEF66-2915-4263-A19E-7447B637E9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57345" y="94435448"/>
          <a:ext cx="1085850" cy="579300"/>
        </a:xfrm>
        <a:prstGeom prst="rect">
          <a:avLst/>
        </a:prstGeom>
      </xdr:spPr>
    </xdr:pic>
    <xdr:clientData/>
  </xdr:twoCellAnchor>
  <xdr:twoCellAnchor editAs="oneCell">
    <xdr:from>
      <xdr:col>0</xdr:col>
      <xdr:colOff>1044465</xdr:colOff>
      <xdr:row>531</xdr:row>
      <xdr:rowOff>58244</xdr:rowOff>
    </xdr:from>
    <xdr:to>
      <xdr:col>0</xdr:col>
      <xdr:colOff>1629103</xdr:colOff>
      <xdr:row>532</xdr:row>
      <xdr:rowOff>257503</xdr:rowOff>
    </xdr:to>
    <xdr:pic>
      <xdr:nvPicPr>
        <xdr:cNvPr id="24" name="Picture 23">
          <a:extLst>
            <a:ext uri="{FF2B5EF4-FFF2-40B4-BE49-F238E27FC236}">
              <a16:creationId xmlns:a16="http://schemas.microsoft.com/office/drawing/2014/main" id="{44DF7B0D-A954-41FC-A7A8-E7D558B87E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4465" y="117209175"/>
          <a:ext cx="584638" cy="389759"/>
        </a:xfrm>
        <a:prstGeom prst="rect">
          <a:avLst/>
        </a:prstGeom>
      </xdr:spPr>
    </xdr:pic>
    <xdr:clientData/>
  </xdr:twoCellAnchor>
  <xdr:twoCellAnchor editAs="oneCell">
    <xdr:from>
      <xdr:col>2</xdr:col>
      <xdr:colOff>308742</xdr:colOff>
      <xdr:row>530</xdr:row>
      <xdr:rowOff>183931</xdr:rowOff>
    </xdr:from>
    <xdr:to>
      <xdr:col>3</xdr:col>
      <xdr:colOff>388883</xdr:colOff>
      <xdr:row>533</xdr:row>
      <xdr:rowOff>16457</xdr:rowOff>
    </xdr:to>
    <xdr:pic>
      <xdr:nvPicPr>
        <xdr:cNvPr id="25" name="Picture 24">
          <a:extLst>
            <a:ext uri="{FF2B5EF4-FFF2-40B4-BE49-F238E27FC236}">
              <a16:creationId xmlns:a16="http://schemas.microsoft.com/office/drawing/2014/main" id="{2FD23462-27B9-44D9-BD1E-FD397CE789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26828" y="117039259"/>
          <a:ext cx="888124" cy="607664"/>
        </a:xfrm>
        <a:prstGeom prst="rect">
          <a:avLst/>
        </a:prstGeom>
      </xdr:spPr>
    </xdr:pic>
    <xdr:clientData/>
  </xdr:twoCellAnchor>
  <xdr:twoCellAnchor editAs="oneCell">
    <xdr:from>
      <xdr:col>5</xdr:col>
      <xdr:colOff>361293</xdr:colOff>
      <xdr:row>530</xdr:row>
      <xdr:rowOff>203637</xdr:rowOff>
    </xdr:from>
    <xdr:to>
      <xdr:col>6</xdr:col>
      <xdr:colOff>639160</xdr:colOff>
      <xdr:row>533</xdr:row>
      <xdr:rowOff>7799</xdr:rowOff>
    </xdr:to>
    <xdr:pic>
      <xdr:nvPicPr>
        <xdr:cNvPr id="26" name="Picture 25">
          <a:extLst>
            <a:ext uri="{FF2B5EF4-FFF2-40B4-BE49-F238E27FC236}">
              <a16:creationId xmlns:a16="http://schemas.microsoft.com/office/drawing/2014/main" id="{F630CE7A-EA13-43E2-92B2-B79CE8460C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44207" y="117058965"/>
          <a:ext cx="1085850" cy="579300"/>
        </a:xfrm>
        <a:prstGeom prst="rect">
          <a:avLst/>
        </a:prstGeom>
      </xdr:spPr>
    </xdr:pic>
    <xdr:clientData/>
  </xdr:twoCellAnchor>
  <xdr:twoCellAnchor editAs="oneCell">
    <xdr:from>
      <xdr:col>0</xdr:col>
      <xdr:colOff>788276</xdr:colOff>
      <xdr:row>591</xdr:row>
      <xdr:rowOff>269327</xdr:rowOff>
    </xdr:from>
    <xdr:to>
      <xdr:col>0</xdr:col>
      <xdr:colOff>1763114</xdr:colOff>
      <xdr:row>593</xdr:row>
      <xdr:rowOff>270643</xdr:rowOff>
    </xdr:to>
    <xdr:pic>
      <xdr:nvPicPr>
        <xdr:cNvPr id="28" name="Picture 27">
          <a:extLst>
            <a:ext uri="{FF2B5EF4-FFF2-40B4-BE49-F238E27FC236}">
              <a16:creationId xmlns:a16="http://schemas.microsoft.com/office/drawing/2014/main" id="{4C88130E-7BB0-2481-FDFD-D2196EAF1C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88276" y="131569810"/>
          <a:ext cx="974838" cy="487419"/>
        </a:xfrm>
        <a:prstGeom prst="rect">
          <a:avLst/>
        </a:prstGeom>
      </xdr:spPr>
    </xdr:pic>
    <xdr:clientData/>
  </xdr:twoCellAnchor>
  <xdr:twoCellAnchor editAs="oneCell">
    <xdr:from>
      <xdr:col>5</xdr:col>
      <xdr:colOff>400707</xdr:colOff>
      <xdr:row>591</xdr:row>
      <xdr:rowOff>289035</xdr:rowOff>
    </xdr:from>
    <xdr:to>
      <xdr:col>6</xdr:col>
      <xdr:colOff>436415</xdr:colOff>
      <xdr:row>593</xdr:row>
      <xdr:rowOff>253040</xdr:rowOff>
    </xdr:to>
    <xdr:pic>
      <xdr:nvPicPr>
        <xdr:cNvPr id="30" name="Picture 29">
          <a:extLst>
            <a:ext uri="{FF2B5EF4-FFF2-40B4-BE49-F238E27FC236}">
              <a16:creationId xmlns:a16="http://schemas.microsoft.com/office/drawing/2014/main" id="{4FF6D2F4-8AEC-01CD-1817-95AC6E2BE6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83621" y="131589518"/>
          <a:ext cx="843691" cy="450108"/>
        </a:xfrm>
        <a:prstGeom prst="rect">
          <a:avLst/>
        </a:prstGeom>
      </xdr:spPr>
    </xdr:pic>
    <xdr:clientData/>
  </xdr:twoCellAnchor>
  <xdr:twoCellAnchor editAs="oneCell">
    <xdr:from>
      <xdr:col>2</xdr:col>
      <xdr:colOff>499242</xdr:colOff>
      <xdr:row>591</xdr:row>
      <xdr:rowOff>183931</xdr:rowOff>
    </xdr:from>
    <xdr:to>
      <xdr:col>3</xdr:col>
      <xdr:colOff>579383</xdr:colOff>
      <xdr:row>594</xdr:row>
      <xdr:rowOff>16457</xdr:rowOff>
    </xdr:to>
    <xdr:pic>
      <xdr:nvPicPr>
        <xdr:cNvPr id="31" name="Picture 30">
          <a:extLst>
            <a:ext uri="{FF2B5EF4-FFF2-40B4-BE49-F238E27FC236}">
              <a16:creationId xmlns:a16="http://schemas.microsoft.com/office/drawing/2014/main" id="{683A6CE8-27B5-4892-A867-FD50F9C4F2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17328" y="131484414"/>
          <a:ext cx="888124" cy="607664"/>
        </a:xfrm>
        <a:prstGeom prst="rect">
          <a:avLst/>
        </a:prstGeom>
      </xdr:spPr>
    </xdr:pic>
    <xdr:clientData/>
  </xdr:twoCellAnchor>
  <xdr:twoCellAnchor editAs="oneCell">
    <xdr:from>
      <xdr:col>2</xdr:col>
      <xdr:colOff>249620</xdr:colOff>
      <xdr:row>661</xdr:row>
      <xdr:rowOff>157655</xdr:rowOff>
    </xdr:from>
    <xdr:to>
      <xdr:col>3</xdr:col>
      <xdr:colOff>329761</xdr:colOff>
      <xdr:row>664</xdr:row>
      <xdr:rowOff>3319</xdr:rowOff>
    </xdr:to>
    <xdr:pic>
      <xdr:nvPicPr>
        <xdr:cNvPr id="32" name="Picture 31">
          <a:extLst>
            <a:ext uri="{FF2B5EF4-FFF2-40B4-BE49-F238E27FC236}">
              <a16:creationId xmlns:a16="http://schemas.microsoft.com/office/drawing/2014/main" id="{4B51AB3D-A4F3-4464-A412-CCBBFA0CAB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67706" y="145404052"/>
          <a:ext cx="888124" cy="607664"/>
        </a:xfrm>
        <a:prstGeom prst="rect">
          <a:avLst/>
        </a:prstGeom>
      </xdr:spPr>
    </xdr:pic>
    <xdr:clientData/>
  </xdr:twoCellAnchor>
  <xdr:twoCellAnchor editAs="oneCell">
    <xdr:from>
      <xdr:col>5</xdr:col>
      <xdr:colOff>407276</xdr:colOff>
      <xdr:row>661</xdr:row>
      <xdr:rowOff>282466</xdr:rowOff>
    </xdr:from>
    <xdr:to>
      <xdr:col>6</xdr:col>
      <xdr:colOff>442984</xdr:colOff>
      <xdr:row>663</xdr:row>
      <xdr:rowOff>246471</xdr:rowOff>
    </xdr:to>
    <xdr:pic>
      <xdr:nvPicPr>
        <xdr:cNvPr id="33" name="Picture 32">
          <a:extLst>
            <a:ext uri="{FF2B5EF4-FFF2-40B4-BE49-F238E27FC236}">
              <a16:creationId xmlns:a16="http://schemas.microsoft.com/office/drawing/2014/main" id="{1DC6BC3D-98EE-42EB-804C-F1A6439156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90190" y="145528863"/>
          <a:ext cx="843691" cy="450108"/>
        </a:xfrm>
        <a:prstGeom prst="rect">
          <a:avLst/>
        </a:prstGeom>
      </xdr:spPr>
    </xdr:pic>
    <xdr:clientData/>
  </xdr:twoCellAnchor>
  <xdr:twoCellAnchor editAs="oneCell">
    <xdr:from>
      <xdr:col>0</xdr:col>
      <xdr:colOff>1175845</xdr:colOff>
      <xdr:row>662</xdr:row>
      <xdr:rowOff>26276</xdr:rowOff>
    </xdr:from>
    <xdr:to>
      <xdr:col>0</xdr:col>
      <xdr:colOff>1613995</xdr:colOff>
      <xdr:row>663</xdr:row>
      <xdr:rowOff>127876</xdr:rowOff>
    </xdr:to>
    <xdr:pic>
      <xdr:nvPicPr>
        <xdr:cNvPr id="34" name="Picture 33">
          <a:extLst>
            <a:ext uri="{FF2B5EF4-FFF2-40B4-BE49-F238E27FC236}">
              <a16:creationId xmlns:a16="http://schemas.microsoft.com/office/drawing/2014/main" id="{B1BE1730-8C01-444B-9DC1-72ACBBA5DF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5845" y="145568276"/>
          <a:ext cx="438150" cy="292100"/>
        </a:xfrm>
        <a:prstGeom prst="rect">
          <a:avLst/>
        </a:prstGeom>
      </xdr:spPr>
    </xdr:pic>
    <xdr:clientData/>
  </xdr:twoCellAnchor>
  <xdr:twoCellAnchor editAs="oneCell">
    <xdr:from>
      <xdr:col>2</xdr:col>
      <xdr:colOff>328448</xdr:colOff>
      <xdr:row>700</xdr:row>
      <xdr:rowOff>177362</xdr:rowOff>
    </xdr:from>
    <xdr:to>
      <xdr:col>3</xdr:col>
      <xdr:colOff>408589</xdr:colOff>
      <xdr:row>703</xdr:row>
      <xdr:rowOff>9888</xdr:rowOff>
    </xdr:to>
    <xdr:pic>
      <xdr:nvPicPr>
        <xdr:cNvPr id="35" name="Picture 34">
          <a:extLst>
            <a:ext uri="{FF2B5EF4-FFF2-40B4-BE49-F238E27FC236}">
              <a16:creationId xmlns:a16="http://schemas.microsoft.com/office/drawing/2014/main" id="{BCED3A82-E04A-42AE-B100-9A60A928C1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46534" y="154226172"/>
          <a:ext cx="888124" cy="607664"/>
        </a:xfrm>
        <a:prstGeom prst="rect">
          <a:avLst/>
        </a:prstGeom>
      </xdr:spPr>
    </xdr:pic>
    <xdr:clientData/>
  </xdr:twoCellAnchor>
  <xdr:twoCellAnchor editAs="oneCell">
    <xdr:from>
      <xdr:col>5</xdr:col>
      <xdr:colOff>394138</xdr:colOff>
      <xdr:row>700</xdr:row>
      <xdr:rowOff>229914</xdr:rowOff>
    </xdr:from>
    <xdr:to>
      <xdr:col>6</xdr:col>
      <xdr:colOff>429846</xdr:colOff>
      <xdr:row>702</xdr:row>
      <xdr:rowOff>193918</xdr:rowOff>
    </xdr:to>
    <xdr:pic>
      <xdr:nvPicPr>
        <xdr:cNvPr id="36" name="Picture 35">
          <a:extLst>
            <a:ext uri="{FF2B5EF4-FFF2-40B4-BE49-F238E27FC236}">
              <a16:creationId xmlns:a16="http://schemas.microsoft.com/office/drawing/2014/main" id="{C377244B-B7CD-4C39-92DA-54F1B980D9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77052" y="154278724"/>
          <a:ext cx="843691" cy="450108"/>
        </a:xfrm>
        <a:prstGeom prst="rect">
          <a:avLst/>
        </a:prstGeom>
      </xdr:spPr>
    </xdr:pic>
    <xdr:clientData/>
  </xdr:twoCellAnchor>
  <xdr:twoCellAnchor editAs="oneCell">
    <xdr:from>
      <xdr:col>0</xdr:col>
      <xdr:colOff>991914</xdr:colOff>
      <xdr:row>701</xdr:row>
      <xdr:rowOff>59120</xdr:rowOff>
    </xdr:from>
    <xdr:to>
      <xdr:col>0</xdr:col>
      <xdr:colOff>1705310</xdr:colOff>
      <xdr:row>703</xdr:row>
      <xdr:rowOff>55183</xdr:rowOff>
    </xdr:to>
    <xdr:pic>
      <xdr:nvPicPr>
        <xdr:cNvPr id="38" name="Picture 37">
          <a:extLst>
            <a:ext uri="{FF2B5EF4-FFF2-40B4-BE49-F238E27FC236}">
              <a16:creationId xmlns:a16="http://schemas.microsoft.com/office/drawing/2014/main" id="{19D9AEE8-FB85-1831-A3E4-C395D83FBB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1914" y="154403534"/>
          <a:ext cx="713396" cy="475597"/>
        </a:xfrm>
        <a:prstGeom prst="rect">
          <a:avLst/>
        </a:prstGeom>
      </xdr:spPr>
    </xdr:pic>
    <xdr:clientData/>
  </xdr:twoCellAnchor>
  <xdr:twoCellAnchor editAs="oneCell">
    <xdr:from>
      <xdr:col>0</xdr:col>
      <xdr:colOff>1103587</xdr:colOff>
      <xdr:row>768</xdr:row>
      <xdr:rowOff>223344</xdr:rowOff>
    </xdr:from>
    <xdr:to>
      <xdr:col>0</xdr:col>
      <xdr:colOff>1642241</xdr:colOff>
      <xdr:row>770</xdr:row>
      <xdr:rowOff>275894</xdr:rowOff>
    </xdr:to>
    <xdr:pic>
      <xdr:nvPicPr>
        <xdr:cNvPr id="40" name="Picture 39">
          <a:extLst>
            <a:ext uri="{FF2B5EF4-FFF2-40B4-BE49-F238E27FC236}">
              <a16:creationId xmlns:a16="http://schemas.microsoft.com/office/drawing/2014/main" id="{F31EC214-E97E-C1FC-E3B7-DD9D7D1E20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03587" y="170123068"/>
          <a:ext cx="538654" cy="538654"/>
        </a:xfrm>
        <a:prstGeom prst="rect">
          <a:avLst/>
        </a:prstGeom>
      </xdr:spPr>
    </xdr:pic>
    <xdr:clientData/>
  </xdr:twoCellAnchor>
  <xdr:twoCellAnchor editAs="oneCell">
    <xdr:from>
      <xdr:col>2</xdr:col>
      <xdr:colOff>321879</xdr:colOff>
      <xdr:row>768</xdr:row>
      <xdr:rowOff>170794</xdr:rowOff>
    </xdr:from>
    <xdr:to>
      <xdr:col>3</xdr:col>
      <xdr:colOff>402020</xdr:colOff>
      <xdr:row>771</xdr:row>
      <xdr:rowOff>16458</xdr:rowOff>
    </xdr:to>
    <xdr:pic>
      <xdr:nvPicPr>
        <xdr:cNvPr id="41" name="Picture 40">
          <a:extLst>
            <a:ext uri="{FF2B5EF4-FFF2-40B4-BE49-F238E27FC236}">
              <a16:creationId xmlns:a16="http://schemas.microsoft.com/office/drawing/2014/main" id="{739A9353-CB12-41E7-BDFB-16F809B4C7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39965" y="170070518"/>
          <a:ext cx="888124" cy="607664"/>
        </a:xfrm>
        <a:prstGeom prst="rect">
          <a:avLst/>
        </a:prstGeom>
      </xdr:spPr>
    </xdr:pic>
    <xdr:clientData/>
  </xdr:twoCellAnchor>
  <xdr:twoCellAnchor editAs="oneCell">
    <xdr:from>
      <xdr:col>5</xdr:col>
      <xdr:colOff>459827</xdr:colOff>
      <xdr:row>769</xdr:row>
      <xdr:rowOff>0</xdr:rowOff>
    </xdr:from>
    <xdr:to>
      <xdr:col>6</xdr:col>
      <xdr:colOff>495535</xdr:colOff>
      <xdr:row>770</xdr:row>
      <xdr:rowOff>259608</xdr:rowOff>
    </xdr:to>
    <xdr:pic>
      <xdr:nvPicPr>
        <xdr:cNvPr id="42" name="Picture 41">
          <a:extLst>
            <a:ext uri="{FF2B5EF4-FFF2-40B4-BE49-F238E27FC236}">
              <a16:creationId xmlns:a16="http://schemas.microsoft.com/office/drawing/2014/main" id="{AEF145B2-07DC-4220-92C0-0F0ECDEA55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42741" y="170195328"/>
          <a:ext cx="843691" cy="450108"/>
        </a:xfrm>
        <a:prstGeom prst="rect">
          <a:avLst/>
        </a:prstGeom>
      </xdr:spPr>
    </xdr:pic>
    <xdr:clientData/>
  </xdr:twoCellAnchor>
  <xdr:twoCellAnchor editAs="oneCell">
    <xdr:from>
      <xdr:col>5</xdr:col>
      <xdr:colOff>532086</xdr:colOff>
      <xdr:row>840</xdr:row>
      <xdr:rowOff>223344</xdr:rowOff>
    </xdr:from>
    <xdr:to>
      <xdr:col>6</xdr:col>
      <xdr:colOff>567794</xdr:colOff>
      <xdr:row>842</xdr:row>
      <xdr:rowOff>187349</xdr:rowOff>
    </xdr:to>
    <xdr:pic>
      <xdr:nvPicPr>
        <xdr:cNvPr id="43" name="Picture 42">
          <a:extLst>
            <a:ext uri="{FF2B5EF4-FFF2-40B4-BE49-F238E27FC236}">
              <a16:creationId xmlns:a16="http://schemas.microsoft.com/office/drawing/2014/main" id="{CB92D44C-4BB0-4813-B360-463E24F20C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15000" y="186368120"/>
          <a:ext cx="843691" cy="450108"/>
        </a:xfrm>
        <a:prstGeom prst="rect">
          <a:avLst/>
        </a:prstGeom>
      </xdr:spPr>
    </xdr:pic>
    <xdr:clientData/>
  </xdr:twoCellAnchor>
  <xdr:twoCellAnchor editAs="oneCell">
    <xdr:from>
      <xdr:col>2</xdr:col>
      <xdr:colOff>335017</xdr:colOff>
      <xdr:row>840</xdr:row>
      <xdr:rowOff>157654</xdr:rowOff>
    </xdr:from>
    <xdr:to>
      <xdr:col>3</xdr:col>
      <xdr:colOff>415158</xdr:colOff>
      <xdr:row>842</xdr:row>
      <xdr:rowOff>279215</xdr:rowOff>
    </xdr:to>
    <xdr:pic>
      <xdr:nvPicPr>
        <xdr:cNvPr id="44" name="Picture 43">
          <a:extLst>
            <a:ext uri="{FF2B5EF4-FFF2-40B4-BE49-F238E27FC236}">
              <a16:creationId xmlns:a16="http://schemas.microsoft.com/office/drawing/2014/main" id="{2C260368-EB48-4ECA-95B7-B6105E0789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53103" y="186302430"/>
          <a:ext cx="888124" cy="607664"/>
        </a:xfrm>
        <a:prstGeom prst="rect">
          <a:avLst/>
        </a:prstGeom>
      </xdr:spPr>
    </xdr:pic>
    <xdr:clientData/>
  </xdr:twoCellAnchor>
  <xdr:twoCellAnchor editAs="oneCell">
    <xdr:from>
      <xdr:col>0</xdr:col>
      <xdr:colOff>1162707</xdr:colOff>
      <xdr:row>841</xdr:row>
      <xdr:rowOff>88028</xdr:rowOff>
    </xdr:from>
    <xdr:to>
      <xdr:col>0</xdr:col>
      <xdr:colOff>1635672</xdr:colOff>
      <xdr:row>842</xdr:row>
      <xdr:rowOff>212838</xdr:rowOff>
    </xdr:to>
    <xdr:pic>
      <xdr:nvPicPr>
        <xdr:cNvPr id="45" name="Picture 44">
          <a:extLst>
            <a:ext uri="{FF2B5EF4-FFF2-40B4-BE49-F238E27FC236}">
              <a16:creationId xmlns:a16="http://schemas.microsoft.com/office/drawing/2014/main" id="{FCB676B9-6419-4F15-AE43-AB3D53CAC02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2707" y="186528407"/>
          <a:ext cx="472965" cy="315310"/>
        </a:xfrm>
        <a:prstGeom prst="rect">
          <a:avLst/>
        </a:prstGeom>
      </xdr:spPr>
    </xdr:pic>
    <xdr:clientData/>
  </xdr:twoCellAnchor>
  <xdr:twoCellAnchor editAs="oneCell">
    <xdr:from>
      <xdr:col>0</xdr:col>
      <xdr:colOff>873672</xdr:colOff>
      <xdr:row>905</xdr:row>
      <xdr:rowOff>85396</xdr:rowOff>
    </xdr:from>
    <xdr:to>
      <xdr:col>0</xdr:col>
      <xdr:colOff>1761796</xdr:colOff>
      <xdr:row>907</xdr:row>
      <xdr:rowOff>206957</xdr:rowOff>
    </xdr:to>
    <xdr:pic>
      <xdr:nvPicPr>
        <xdr:cNvPr id="46" name="Picture 45">
          <a:extLst>
            <a:ext uri="{FF2B5EF4-FFF2-40B4-BE49-F238E27FC236}">
              <a16:creationId xmlns:a16="http://schemas.microsoft.com/office/drawing/2014/main" id="{80918F9F-031D-4CDE-A1A7-2CDD745B87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3672" y="201857741"/>
          <a:ext cx="888124" cy="607664"/>
        </a:xfrm>
        <a:prstGeom prst="rect">
          <a:avLst/>
        </a:prstGeom>
      </xdr:spPr>
    </xdr:pic>
    <xdr:clientData/>
  </xdr:twoCellAnchor>
  <xdr:twoCellAnchor editAs="oneCell">
    <xdr:from>
      <xdr:col>2</xdr:col>
      <xdr:colOff>321880</xdr:colOff>
      <xdr:row>905</xdr:row>
      <xdr:rowOff>151085</xdr:rowOff>
    </xdr:from>
    <xdr:to>
      <xdr:col>3</xdr:col>
      <xdr:colOff>402021</xdr:colOff>
      <xdr:row>907</xdr:row>
      <xdr:rowOff>272646</xdr:rowOff>
    </xdr:to>
    <xdr:pic>
      <xdr:nvPicPr>
        <xdr:cNvPr id="47" name="Picture 46">
          <a:extLst>
            <a:ext uri="{FF2B5EF4-FFF2-40B4-BE49-F238E27FC236}">
              <a16:creationId xmlns:a16="http://schemas.microsoft.com/office/drawing/2014/main" id="{DBFC8EE4-D21F-4419-AD3E-F7960E044C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39966" y="201923430"/>
          <a:ext cx="888124" cy="607664"/>
        </a:xfrm>
        <a:prstGeom prst="rect">
          <a:avLst/>
        </a:prstGeom>
      </xdr:spPr>
    </xdr:pic>
    <xdr:clientData/>
  </xdr:twoCellAnchor>
  <xdr:twoCellAnchor editAs="oneCell">
    <xdr:from>
      <xdr:col>5</xdr:col>
      <xdr:colOff>426983</xdr:colOff>
      <xdr:row>905</xdr:row>
      <xdr:rowOff>210207</xdr:rowOff>
    </xdr:from>
    <xdr:to>
      <xdr:col>6</xdr:col>
      <xdr:colOff>462691</xdr:colOff>
      <xdr:row>907</xdr:row>
      <xdr:rowOff>174212</xdr:rowOff>
    </xdr:to>
    <xdr:pic>
      <xdr:nvPicPr>
        <xdr:cNvPr id="48" name="Picture 47">
          <a:extLst>
            <a:ext uri="{FF2B5EF4-FFF2-40B4-BE49-F238E27FC236}">
              <a16:creationId xmlns:a16="http://schemas.microsoft.com/office/drawing/2014/main" id="{B6BCF3AD-E0A7-424E-A7F9-F7484F7DD7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09897" y="201982552"/>
          <a:ext cx="843691" cy="450108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381000</xdr:colOff>
      <xdr:row>973</xdr:row>
      <xdr:rowOff>124811</xdr:rowOff>
    </xdr:from>
    <xdr:to>
      <xdr:col>3</xdr:col>
      <xdr:colOff>461141</xdr:colOff>
      <xdr:row>975</xdr:row>
      <xdr:rowOff>246371</xdr:rowOff>
    </xdr:to>
    <xdr:pic>
      <xdr:nvPicPr>
        <xdr:cNvPr id="49" name="Picture 48">
          <a:extLst>
            <a:ext uri="{FF2B5EF4-FFF2-40B4-BE49-F238E27FC236}">
              <a16:creationId xmlns:a16="http://schemas.microsoft.com/office/drawing/2014/main" id="{A9286AF8-4F2B-4CAD-92A1-872C7CA703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99086" y="218536345"/>
          <a:ext cx="888124" cy="607664"/>
        </a:xfrm>
        <a:prstGeom prst="rect">
          <a:avLst/>
        </a:prstGeom>
      </xdr:spPr>
    </xdr:pic>
    <xdr:clientData/>
  </xdr:twoCellAnchor>
  <xdr:twoCellAnchor editAs="oneCell">
    <xdr:from>
      <xdr:col>5</xdr:col>
      <xdr:colOff>426983</xdr:colOff>
      <xdr:row>973</xdr:row>
      <xdr:rowOff>256190</xdr:rowOff>
    </xdr:from>
    <xdr:to>
      <xdr:col>6</xdr:col>
      <xdr:colOff>462691</xdr:colOff>
      <xdr:row>975</xdr:row>
      <xdr:rowOff>220194</xdr:rowOff>
    </xdr:to>
    <xdr:pic>
      <xdr:nvPicPr>
        <xdr:cNvPr id="50" name="Picture 49">
          <a:extLst>
            <a:ext uri="{FF2B5EF4-FFF2-40B4-BE49-F238E27FC236}">
              <a16:creationId xmlns:a16="http://schemas.microsoft.com/office/drawing/2014/main" id="{F31AF1B5-26E1-4C59-9FE1-B4216A4944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09897" y="218667724"/>
          <a:ext cx="843691" cy="450108"/>
        </a:xfrm>
        <a:prstGeom prst="rect">
          <a:avLst/>
        </a:prstGeom>
      </xdr:spPr>
    </xdr:pic>
    <xdr:clientData/>
  </xdr:twoCellAnchor>
  <xdr:twoCellAnchor editAs="oneCell">
    <xdr:from>
      <xdr:col>0</xdr:col>
      <xdr:colOff>1136431</xdr:colOff>
      <xdr:row>973</xdr:row>
      <xdr:rowOff>223345</xdr:rowOff>
    </xdr:from>
    <xdr:to>
      <xdr:col>0</xdr:col>
      <xdr:colOff>1707931</xdr:colOff>
      <xdr:row>975</xdr:row>
      <xdr:rowOff>118241</xdr:rowOff>
    </xdr:to>
    <xdr:pic>
      <xdr:nvPicPr>
        <xdr:cNvPr id="51" name="Picture 50">
          <a:extLst>
            <a:ext uri="{FF2B5EF4-FFF2-40B4-BE49-F238E27FC236}">
              <a16:creationId xmlns:a16="http://schemas.microsoft.com/office/drawing/2014/main" id="{8C70F487-8A1E-4E7D-98FB-A01232198D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36431" y="218634879"/>
          <a:ext cx="571500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335017</xdr:colOff>
      <xdr:row>1045</xdr:row>
      <xdr:rowOff>210207</xdr:rowOff>
    </xdr:from>
    <xdr:to>
      <xdr:col>3</xdr:col>
      <xdr:colOff>415158</xdr:colOff>
      <xdr:row>1048</xdr:row>
      <xdr:rowOff>42733</xdr:rowOff>
    </xdr:to>
    <xdr:pic>
      <xdr:nvPicPr>
        <xdr:cNvPr id="52" name="Picture 51">
          <a:extLst>
            <a:ext uri="{FF2B5EF4-FFF2-40B4-BE49-F238E27FC236}">
              <a16:creationId xmlns:a16="http://schemas.microsoft.com/office/drawing/2014/main" id="{747FC020-C135-474E-B382-F4EC7F99AD7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53103" y="236371086"/>
          <a:ext cx="888124" cy="607664"/>
        </a:xfrm>
        <a:prstGeom prst="rect">
          <a:avLst/>
        </a:prstGeom>
      </xdr:spPr>
    </xdr:pic>
    <xdr:clientData/>
  </xdr:twoCellAnchor>
  <xdr:twoCellAnchor editAs="oneCell">
    <xdr:from>
      <xdr:col>5</xdr:col>
      <xdr:colOff>512379</xdr:colOff>
      <xdr:row>1045</xdr:row>
      <xdr:rowOff>282466</xdr:rowOff>
    </xdr:from>
    <xdr:to>
      <xdr:col>6</xdr:col>
      <xdr:colOff>548087</xdr:colOff>
      <xdr:row>1047</xdr:row>
      <xdr:rowOff>246470</xdr:rowOff>
    </xdr:to>
    <xdr:pic>
      <xdr:nvPicPr>
        <xdr:cNvPr id="53" name="Picture 52">
          <a:extLst>
            <a:ext uri="{FF2B5EF4-FFF2-40B4-BE49-F238E27FC236}">
              <a16:creationId xmlns:a16="http://schemas.microsoft.com/office/drawing/2014/main" id="{9FD2BA67-0571-4402-A15C-370EF2A080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95293" y="236443345"/>
          <a:ext cx="843691" cy="450108"/>
        </a:xfrm>
        <a:prstGeom prst="rect">
          <a:avLst/>
        </a:prstGeom>
      </xdr:spPr>
    </xdr:pic>
    <xdr:clientData/>
  </xdr:twoCellAnchor>
  <xdr:twoCellAnchor editAs="oneCell">
    <xdr:from>
      <xdr:col>0</xdr:col>
      <xdr:colOff>886811</xdr:colOff>
      <xdr:row>1045</xdr:row>
      <xdr:rowOff>144517</xdr:rowOff>
    </xdr:from>
    <xdr:to>
      <xdr:col>0</xdr:col>
      <xdr:colOff>1801217</xdr:colOff>
      <xdr:row>1047</xdr:row>
      <xdr:rowOff>268017</xdr:rowOff>
    </xdr:to>
    <xdr:pic>
      <xdr:nvPicPr>
        <xdr:cNvPr id="54" name="Picture 53">
          <a:extLst>
            <a:ext uri="{FF2B5EF4-FFF2-40B4-BE49-F238E27FC236}">
              <a16:creationId xmlns:a16="http://schemas.microsoft.com/office/drawing/2014/main" id="{DBDCC6F0-E3E5-43FF-AA4A-C753938BD1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86811" y="236305396"/>
          <a:ext cx="914406" cy="609604"/>
        </a:xfrm>
        <a:prstGeom prst="rect">
          <a:avLst/>
        </a:prstGeom>
      </xdr:spPr>
    </xdr:pic>
    <xdr:clientData/>
  </xdr:twoCellAnchor>
  <xdr:twoCellAnchor editAs="oneCell">
    <xdr:from>
      <xdr:col>2</xdr:col>
      <xdr:colOff>321880</xdr:colOff>
      <xdr:row>1111</xdr:row>
      <xdr:rowOff>275896</xdr:rowOff>
    </xdr:from>
    <xdr:to>
      <xdr:col>3</xdr:col>
      <xdr:colOff>402021</xdr:colOff>
      <xdr:row>1113</xdr:row>
      <xdr:rowOff>397457</xdr:rowOff>
    </xdr:to>
    <xdr:pic>
      <xdr:nvPicPr>
        <xdr:cNvPr id="55" name="Picture 54">
          <a:extLst>
            <a:ext uri="{FF2B5EF4-FFF2-40B4-BE49-F238E27FC236}">
              <a16:creationId xmlns:a16="http://schemas.microsoft.com/office/drawing/2014/main" id="{121798BC-A495-474E-8B06-F75D97E6D10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39966" y="252497896"/>
          <a:ext cx="888124" cy="607664"/>
        </a:xfrm>
        <a:prstGeom prst="rect">
          <a:avLst/>
        </a:prstGeom>
      </xdr:spPr>
    </xdr:pic>
    <xdr:clientData/>
  </xdr:twoCellAnchor>
  <xdr:twoCellAnchor editAs="oneCell">
    <xdr:from>
      <xdr:col>5</xdr:col>
      <xdr:colOff>413845</xdr:colOff>
      <xdr:row>1112</xdr:row>
      <xdr:rowOff>98534</xdr:rowOff>
    </xdr:from>
    <xdr:to>
      <xdr:col>6</xdr:col>
      <xdr:colOff>449553</xdr:colOff>
      <xdr:row>1113</xdr:row>
      <xdr:rowOff>358142</xdr:rowOff>
    </xdr:to>
    <xdr:pic>
      <xdr:nvPicPr>
        <xdr:cNvPr id="56" name="Picture 55">
          <a:extLst>
            <a:ext uri="{FF2B5EF4-FFF2-40B4-BE49-F238E27FC236}">
              <a16:creationId xmlns:a16="http://schemas.microsoft.com/office/drawing/2014/main" id="{2E4D3295-713A-4904-94D9-19FB6CCA48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96759" y="252616137"/>
          <a:ext cx="843691" cy="450108"/>
        </a:xfrm>
        <a:prstGeom prst="rect">
          <a:avLst/>
        </a:prstGeom>
      </xdr:spPr>
    </xdr:pic>
    <xdr:clientData/>
  </xdr:twoCellAnchor>
  <xdr:twoCellAnchor editAs="oneCell">
    <xdr:from>
      <xdr:col>0</xdr:col>
      <xdr:colOff>781707</xdr:colOff>
      <xdr:row>1111</xdr:row>
      <xdr:rowOff>190500</xdr:rowOff>
    </xdr:from>
    <xdr:to>
      <xdr:col>0</xdr:col>
      <xdr:colOff>1829457</xdr:colOff>
      <xdr:row>1113</xdr:row>
      <xdr:rowOff>402897</xdr:rowOff>
    </xdr:to>
    <xdr:pic>
      <xdr:nvPicPr>
        <xdr:cNvPr id="57" name="Picture 56">
          <a:extLst>
            <a:ext uri="{FF2B5EF4-FFF2-40B4-BE49-F238E27FC236}">
              <a16:creationId xmlns:a16="http://schemas.microsoft.com/office/drawing/2014/main" id="{717CE1B6-F94B-40A2-A6A8-9DDF929E04F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81707" y="252412500"/>
          <a:ext cx="1047750" cy="698500"/>
        </a:xfrm>
        <a:prstGeom prst="rect">
          <a:avLst/>
        </a:prstGeom>
      </xdr:spPr>
    </xdr:pic>
    <xdr:clientData/>
  </xdr:twoCellAnchor>
  <xdr:twoCellAnchor editAs="oneCell">
    <xdr:from>
      <xdr:col>2</xdr:col>
      <xdr:colOff>295603</xdr:colOff>
      <xdr:row>1154</xdr:row>
      <xdr:rowOff>137947</xdr:rowOff>
    </xdr:from>
    <xdr:to>
      <xdr:col>3</xdr:col>
      <xdr:colOff>375744</xdr:colOff>
      <xdr:row>1156</xdr:row>
      <xdr:rowOff>259508</xdr:rowOff>
    </xdr:to>
    <xdr:pic>
      <xdr:nvPicPr>
        <xdr:cNvPr id="58" name="Picture 57">
          <a:extLst>
            <a:ext uri="{FF2B5EF4-FFF2-40B4-BE49-F238E27FC236}">
              <a16:creationId xmlns:a16="http://schemas.microsoft.com/office/drawing/2014/main" id="{751A4035-52F4-4737-8022-1CD256D952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13689" y="262489292"/>
          <a:ext cx="888124" cy="607664"/>
        </a:xfrm>
        <a:prstGeom prst="rect">
          <a:avLst/>
        </a:prstGeom>
      </xdr:spPr>
    </xdr:pic>
    <xdr:clientData/>
  </xdr:twoCellAnchor>
  <xdr:twoCellAnchor editAs="oneCell">
    <xdr:from>
      <xdr:col>5</xdr:col>
      <xdr:colOff>361295</xdr:colOff>
      <xdr:row>1154</xdr:row>
      <xdr:rowOff>256189</xdr:rowOff>
    </xdr:from>
    <xdr:to>
      <xdr:col>6</xdr:col>
      <xdr:colOff>610587</xdr:colOff>
      <xdr:row>1157</xdr:row>
      <xdr:rowOff>45106</xdr:rowOff>
    </xdr:to>
    <xdr:pic>
      <xdr:nvPicPr>
        <xdr:cNvPr id="59" name="Picture 58">
          <a:extLst>
            <a:ext uri="{FF2B5EF4-FFF2-40B4-BE49-F238E27FC236}">
              <a16:creationId xmlns:a16="http://schemas.microsoft.com/office/drawing/2014/main" id="{2BCC43F8-E2DB-40F7-B6B6-AA53F3D366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44209" y="262607534"/>
          <a:ext cx="1057275" cy="564055"/>
        </a:xfrm>
        <a:prstGeom prst="rect">
          <a:avLst/>
        </a:prstGeom>
      </xdr:spPr>
    </xdr:pic>
    <xdr:clientData/>
  </xdr:twoCellAnchor>
  <xdr:twoCellAnchor editAs="oneCell">
    <xdr:from>
      <xdr:col>0</xdr:col>
      <xdr:colOff>867103</xdr:colOff>
      <xdr:row>1154</xdr:row>
      <xdr:rowOff>144517</xdr:rowOff>
    </xdr:from>
    <xdr:to>
      <xdr:col>0</xdr:col>
      <xdr:colOff>1881516</xdr:colOff>
      <xdr:row>1157</xdr:row>
      <xdr:rowOff>45654</xdr:rowOff>
    </xdr:to>
    <xdr:pic>
      <xdr:nvPicPr>
        <xdr:cNvPr id="60" name="Picture 59">
          <a:extLst>
            <a:ext uri="{FF2B5EF4-FFF2-40B4-BE49-F238E27FC236}">
              <a16:creationId xmlns:a16="http://schemas.microsoft.com/office/drawing/2014/main" id="{E2E5D21E-2F28-4856-BC43-B9D143DE46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7103" y="262495862"/>
          <a:ext cx="1014413" cy="676275"/>
        </a:xfrm>
        <a:prstGeom prst="rect">
          <a:avLst/>
        </a:prstGeom>
      </xdr:spPr>
    </xdr:pic>
    <xdr:clientData/>
  </xdr:twoCellAnchor>
  <xdr:twoCellAnchor editAs="oneCell">
    <xdr:from>
      <xdr:col>2</xdr:col>
      <xdr:colOff>374431</xdr:colOff>
      <xdr:row>1233</xdr:row>
      <xdr:rowOff>131379</xdr:rowOff>
    </xdr:from>
    <xdr:to>
      <xdr:col>3</xdr:col>
      <xdr:colOff>454572</xdr:colOff>
      <xdr:row>1235</xdr:row>
      <xdr:rowOff>252939</xdr:rowOff>
    </xdr:to>
    <xdr:pic>
      <xdr:nvPicPr>
        <xdr:cNvPr id="61" name="Picture 60">
          <a:extLst>
            <a:ext uri="{FF2B5EF4-FFF2-40B4-BE49-F238E27FC236}">
              <a16:creationId xmlns:a16="http://schemas.microsoft.com/office/drawing/2014/main" id="{30B6CBFB-2AB6-4F3F-885F-4074254A21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92517" y="280455413"/>
          <a:ext cx="888124" cy="607664"/>
        </a:xfrm>
        <a:prstGeom prst="rect">
          <a:avLst/>
        </a:prstGeom>
      </xdr:spPr>
    </xdr:pic>
    <xdr:clientData/>
  </xdr:twoCellAnchor>
  <xdr:twoCellAnchor editAs="oneCell">
    <xdr:from>
      <xdr:col>5</xdr:col>
      <xdr:colOff>466397</xdr:colOff>
      <xdr:row>1233</xdr:row>
      <xdr:rowOff>216777</xdr:rowOff>
    </xdr:from>
    <xdr:to>
      <xdr:col>6</xdr:col>
      <xdr:colOff>715689</xdr:colOff>
      <xdr:row>1236</xdr:row>
      <xdr:rowOff>5694</xdr:rowOff>
    </xdr:to>
    <xdr:pic>
      <xdr:nvPicPr>
        <xdr:cNvPr id="62" name="Picture 61">
          <a:extLst>
            <a:ext uri="{FF2B5EF4-FFF2-40B4-BE49-F238E27FC236}">
              <a16:creationId xmlns:a16="http://schemas.microsoft.com/office/drawing/2014/main" id="{C11FEC53-4670-40E2-876F-10164FE514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49311" y="280540811"/>
          <a:ext cx="1057275" cy="564055"/>
        </a:xfrm>
        <a:prstGeom prst="rect">
          <a:avLst/>
        </a:prstGeom>
      </xdr:spPr>
    </xdr:pic>
    <xdr:clientData/>
  </xdr:twoCellAnchor>
  <xdr:twoCellAnchor editAs="oneCell">
    <xdr:from>
      <xdr:col>0</xdr:col>
      <xdr:colOff>906517</xdr:colOff>
      <xdr:row>1233</xdr:row>
      <xdr:rowOff>190501</xdr:rowOff>
    </xdr:from>
    <xdr:to>
      <xdr:col>0</xdr:col>
      <xdr:colOff>1554217</xdr:colOff>
      <xdr:row>1235</xdr:row>
      <xdr:rowOff>136197</xdr:rowOff>
    </xdr:to>
    <xdr:pic>
      <xdr:nvPicPr>
        <xdr:cNvPr id="63" name="Picture 62">
          <a:extLst>
            <a:ext uri="{FF2B5EF4-FFF2-40B4-BE49-F238E27FC236}">
              <a16:creationId xmlns:a16="http://schemas.microsoft.com/office/drawing/2014/main" id="{645CC176-F22E-4F05-9F11-56BC5FCC43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06517" y="280514535"/>
          <a:ext cx="647700" cy="431800"/>
        </a:xfrm>
        <a:prstGeom prst="rect">
          <a:avLst/>
        </a:prstGeom>
      </xdr:spPr>
    </xdr:pic>
    <xdr:clientData/>
  </xdr:twoCellAnchor>
  <xdr:twoCellAnchor editAs="oneCell">
    <xdr:from>
      <xdr:col>5</xdr:col>
      <xdr:colOff>433553</xdr:colOff>
      <xdr:row>1374</xdr:row>
      <xdr:rowOff>2499</xdr:rowOff>
    </xdr:from>
    <xdr:to>
      <xdr:col>6</xdr:col>
      <xdr:colOff>407276</xdr:colOff>
      <xdr:row>1375</xdr:row>
      <xdr:rowOff>229038</xdr:rowOff>
    </xdr:to>
    <xdr:pic>
      <xdr:nvPicPr>
        <xdr:cNvPr id="64" name="Picture 63">
          <a:extLst>
            <a:ext uri="{FF2B5EF4-FFF2-40B4-BE49-F238E27FC236}">
              <a16:creationId xmlns:a16="http://schemas.microsoft.com/office/drawing/2014/main" id="{5B8D168B-9E72-4C90-97B1-B9213744AC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16467" y="312422499"/>
          <a:ext cx="781706" cy="417039"/>
        </a:xfrm>
        <a:prstGeom prst="rect">
          <a:avLst/>
        </a:prstGeom>
      </xdr:spPr>
    </xdr:pic>
    <xdr:clientData/>
  </xdr:twoCellAnchor>
  <xdr:twoCellAnchor editAs="oneCell">
    <xdr:from>
      <xdr:col>2</xdr:col>
      <xdr:colOff>321879</xdr:colOff>
      <xdr:row>1274</xdr:row>
      <xdr:rowOff>203638</xdr:rowOff>
    </xdr:from>
    <xdr:to>
      <xdr:col>3</xdr:col>
      <xdr:colOff>402020</xdr:colOff>
      <xdr:row>1276</xdr:row>
      <xdr:rowOff>325199</xdr:rowOff>
    </xdr:to>
    <xdr:pic>
      <xdr:nvPicPr>
        <xdr:cNvPr id="65" name="Picture 64">
          <a:extLst>
            <a:ext uri="{FF2B5EF4-FFF2-40B4-BE49-F238E27FC236}">
              <a16:creationId xmlns:a16="http://schemas.microsoft.com/office/drawing/2014/main" id="{56CE0E8B-6D62-4F77-808D-90D0E8FE44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39965" y="290387690"/>
          <a:ext cx="888124" cy="607664"/>
        </a:xfrm>
        <a:prstGeom prst="rect">
          <a:avLst/>
        </a:prstGeom>
      </xdr:spPr>
    </xdr:pic>
    <xdr:clientData/>
  </xdr:twoCellAnchor>
  <xdr:twoCellAnchor editAs="oneCell">
    <xdr:from>
      <xdr:col>5</xdr:col>
      <xdr:colOff>302173</xdr:colOff>
      <xdr:row>1275</xdr:row>
      <xdr:rowOff>32844</xdr:rowOff>
    </xdr:from>
    <xdr:to>
      <xdr:col>6</xdr:col>
      <xdr:colOff>551465</xdr:colOff>
      <xdr:row>1276</xdr:row>
      <xdr:rowOff>406399</xdr:rowOff>
    </xdr:to>
    <xdr:pic>
      <xdr:nvPicPr>
        <xdr:cNvPr id="66" name="Picture 65">
          <a:extLst>
            <a:ext uri="{FF2B5EF4-FFF2-40B4-BE49-F238E27FC236}">
              <a16:creationId xmlns:a16="http://schemas.microsoft.com/office/drawing/2014/main" id="{6FE0CBFF-F23D-473E-A576-B6675C3DD7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85087" y="290512499"/>
          <a:ext cx="1057275" cy="564055"/>
        </a:xfrm>
        <a:prstGeom prst="rect">
          <a:avLst/>
        </a:prstGeom>
      </xdr:spPr>
    </xdr:pic>
    <xdr:clientData/>
  </xdr:twoCellAnchor>
  <xdr:twoCellAnchor editAs="oneCell">
    <xdr:from>
      <xdr:col>0</xdr:col>
      <xdr:colOff>578069</xdr:colOff>
      <xdr:row>1274</xdr:row>
      <xdr:rowOff>223345</xdr:rowOff>
    </xdr:from>
    <xdr:to>
      <xdr:col>0</xdr:col>
      <xdr:colOff>1444844</xdr:colOff>
      <xdr:row>1276</xdr:row>
      <xdr:rowOff>315092</xdr:rowOff>
    </xdr:to>
    <xdr:pic>
      <xdr:nvPicPr>
        <xdr:cNvPr id="67" name="Picture 66">
          <a:extLst>
            <a:ext uri="{FF2B5EF4-FFF2-40B4-BE49-F238E27FC236}">
              <a16:creationId xmlns:a16="http://schemas.microsoft.com/office/drawing/2014/main" id="{6F4B6A9A-A9BC-478F-A947-2277B940E81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8069" y="290407397"/>
          <a:ext cx="866775" cy="577850"/>
        </a:xfrm>
        <a:prstGeom prst="rect">
          <a:avLst/>
        </a:prstGeom>
      </xdr:spPr>
    </xdr:pic>
    <xdr:clientData/>
  </xdr:twoCellAnchor>
  <xdr:twoCellAnchor editAs="oneCell">
    <xdr:from>
      <xdr:col>2</xdr:col>
      <xdr:colOff>394138</xdr:colOff>
      <xdr:row>1373</xdr:row>
      <xdr:rowOff>241876</xdr:rowOff>
    </xdr:from>
    <xdr:to>
      <xdr:col>3</xdr:col>
      <xdr:colOff>341586</xdr:colOff>
      <xdr:row>1375</xdr:row>
      <xdr:rowOff>272647</xdr:rowOff>
    </xdr:to>
    <xdr:pic>
      <xdr:nvPicPr>
        <xdr:cNvPr id="68" name="Picture 67">
          <a:extLst>
            <a:ext uri="{FF2B5EF4-FFF2-40B4-BE49-F238E27FC236}">
              <a16:creationId xmlns:a16="http://schemas.microsoft.com/office/drawing/2014/main" id="{56BD9929-7B3A-4ADB-B129-35D8F1B292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12224" y="312366273"/>
          <a:ext cx="755431" cy="516874"/>
        </a:xfrm>
        <a:prstGeom prst="rect">
          <a:avLst/>
        </a:prstGeom>
      </xdr:spPr>
    </xdr:pic>
    <xdr:clientData/>
  </xdr:twoCellAnchor>
  <xdr:twoCellAnchor editAs="oneCell">
    <xdr:from>
      <xdr:col>0</xdr:col>
      <xdr:colOff>1083879</xdr:colOff>
      <xdr:row>1373</xdr:row>
      <xdr:rowOff>289474</xdr:rowOff>
    </xdr:from>
    <xdr:to>
      <xdr:col>0</xdr:col>
      <xdr:colOff>1609396</xdr:colOff>
      <xdr:row>1375</xdr:row>
      <xdr:rowOff>153716</xdr:rowOff>
    </xdr:to>
    <xdr:pic>
      <xdr:nvPicPr>
        <xdr:cNvPr id="70" name="Picture 69">
          <a:extLst>
            <a:ext uri="{FF2B5EF4-FFF2-40B4-BE49-F238E27FC236}">
              <a16:creationId xmlns:a16="http://schemas.microsoft.com/office/drawing/2014/main" id="{AB2C1DEC-66E7-00D9-12C3-642482ADFE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83879" y="312413871"/>
          <a:ext cx="525517" cy="350345"/>
        </a:xfrm>
        <a:prstGeom prst="rect">
          <a:avLst/>
        </a:prstGeom>
      </xdr:spPr>
    </xdr:pic>
    <xdr:clientData/>
  </xdr:twoCellAnchor>
  <xdr:twoCellAnchor editAs="oneCell">
    <xdr:from>
      <xdr:col>5</xdr:col>
      <xdr:colOff>551794</xdr:colOff>
      <xdr:row>1456</xdr:row>
      <xdr:rowOff>236483</xdr:rowOff>
    </xdr:from>
    <xdr:to>
      <xdr:col>6</xdr:col>
      <xdr:colOff>525517</xdr:colOff>
      <xdr:row>1458</xdr:row>
      <xdr:rowOff>167419</xdr:rowOff>
    </xdr:to>
    <xdr:pic>
      <xdr:nvPicPr>
        <xdr:cNvPr id="71" name="Picture 70">
          <a:extLst>
            <a:ext uri="{FF2B5EF4-FFF2-40B4-BE49-F238E27FC236}">
              <a16:creationId xmlns:a16="http://schemas.microsoft.com/office/drawing/2014/main" id="{FB0FBF68-C2D7-45FD-BF22-3A96F4E6DF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34708" y="328940949"/>
          <a:ext cx="781706" cy="417039"/>
        </a:xfrm>
        <a:prstGeom prst="rect">
          <a:avLst/>
        </a:prstGeom>
      </xdr:spPr>
    </xdr:pic>
    <xdr:clientData/>
  </xdr:twoCellAnchor>
  <xdr:twoCellAnchor editAs="oneCell">
    <xdr:from>
      <xdr:col>2</xdr:col>
      <xdr:colOff>367862</xdr:colOff>
      <xdr:row>1456</xdr:row>
      <xdr:rowOff>170793</xdr:rowOff>
    </xdr:from>
    <xdr:to>
      <xdr:col>3</xdr:col>
      <xdr:colOff>315310</xdr:colOff>
      <xdr:row>1458</xdr:row>
      <xdr:rowOff>201564</xdr:rowOff>
    </xdr:to>
    <xdr:pic>
      <xdr:nvPicPr>
        <xdr:cNvPr id="72" name="Picture 71">
          <a:extLst>
            <a:ext uri="{FF2B5EF4-FFF2-40B4-BE49-F238E27FC236}">
              <a16:creationId xmlns:a16="http://schemas.microsoft.com/office/drawing/2014/main" id="{DA36C4C0-C2AC-46CE-B015-5E3D568A53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85948" y="328875259"/>
          <a:ext cx="755431" cy="516874"/>
        </a:xfrm>
        <a:prstGeom prst="rect">
          <a:avLst/>
        </a:prstGeom>
      </xdr:spPr>
    </xdr:pic>
    <xdr:clientData/>
  </xdr:twoCellAnchor>
  <xdr:twoCellAnchor editAs="oneCell">
    <xdr:from>
      <xdr:col>0</xdr:col>
      <xdr:colOff>775138</xdr:colOff>
      <xdr:row>1456</xdr:row>
      <xdr:rowOff>249621</xdr:rowOff>
    </xdr:from>
    <xdr:to>
      <xdr:col>0</xdr:col>
      <xdr:colOff>1479988</xdr:colOff>
      <xdr:row>1458</xdr:row>
      <xdr:rowOff>233418</xdr:rowOff>
    </xdr:to>
    <xdr:pic>
      <xdr:nvPicPr>
        <xdr:cNvPr id="73" name="Picture 72">
          <a:extLst>
            <a:ext uri="{FF2B5EF4-FFF2-40B4-BE49-F238E27FC236}">
              <a16:creationId xmlns:a16="http://schemas.microsoft.com/office/drawing/2014/main" id="{EF7F2B30-4A6C-48C8-B958-A18A170DC8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75138" y="328954087"/>
          <a:ext cx="704850" cy="469900"/>
        </a:xfrm>
        <a:prstGeom prst="rect">
          <a:avLst/>
        </a:prstGeom>
      </xdr:spPr>
    </xdr:pic>
    <xdr:clientData/>
  </xdr:twoCellAnchor>
  <xdr:twoCellAnchor editAs="oneCell">
    <xdr:from>
      <xdr:col>0</xdr:col>
      <xdr:colOff>840827</xdr:colOff>
      <xdr:row>1488</xdr:row>
      <xdr:rowOff>269329</xdr:rowOff>
    </xdr:from>
    <xdr:to>
      <xdr:col>0</xdr:col>
      <xdr:colOff>1440902</xdr:colOff>
      <xdr:row>1490</xdr:row>
      <xdr:rowOff>183275</xdr:rowOff>
    </xdr:to>
    <xdr:pic>
      <xdr:nvPicPr>
        <xdr:cNvPr id="74" name="Picture 73">
          <a:extLst>
            <a:ext uri="{FF2B5EF4-FFF2-40B4-BE49-F238E27FC236}">
              <a16:creationId xmlns:a16="http://schemas.microsoft.com/office/drawing/2014/main" id="{DCD22B79-4C1E-4D01-93AB-DA0F5C45AB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0827" y="335838363"/>
          <a:ext cx="600075" cy="400050"/>
        </a:xfrm>
        <a:prstGeom prst="rect">
          <a:avLst/>
        </a:prstGeom>
      </xdr:spPr>
    </xdr:pic>
    <xdr:clientData/>
  </xdr:twoCellAnchor>
  <xdr:twoCellAnchor editAs="oneCell">
    <xdr:from>
      <xdr:col>2</xdr:col>
      <xdr:colOff>295603</xdr:colOff>
      <xdr:row>1488</xdr:row>
      <xdr:rowOff>216776</xdr:rowOff>
    </xdr:from>
    <xdr:to>
      <xdr:col>3</xdr:col>
      <xdr:colOff>243051</xdr:colOff>
      <xdr:row>1490</xdr:row>
      <xdr:rowOff>247546</xdr:rowOff>
    </xdr:to>
    <xdr:pic>
      <xdr:nvPicPr>
        <xdr:cNvPr id="75" name="Picture 74">
          <a:extLst>
            <a:ext uri="{FF2B5EF4-FFF2-40B4-BE49-F238E27FC236}">
              <a16:creationId xmlns:a16="http://schemas.microsoft.com/office/drawing/2014/main" id="{4B989656-20C4-47B1-82C7-A5E153B2F6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13689" y="335785810"/>
          <a:ext cx="755431" cy="516874"/>
        </a:xfrm>
        <a:prstGeom prst="rect">
          <a:avLst/>
        </a:prstGeom>
      </xdr:spPr>
    </xdr:pic>
    <xdr:clientData/>
  </xdr:twoCellAnchor>
  <xdr:twoCellAnchor editAs="oneCell">
    <xdr:from>
      <xdr:col>5</xdr:col>
      <xdr:colOff>426983</xdr:colOff>
      <xdr:row>1488</xdr:row>
      <xdr:rowOff>216777</xdr:rowOff>
    </xdr:from>
    <xdr:to>
      <xdr:col>6</xdr:col>
      <xdr:colOff>400706</xdr:colOff>
      <xdr:row>1490</xdr:row>
      <xdr:rowOff>147712</xdr:rowOff>
    </xdr:to>
    <xdr:pic>
      <xdr:nvPicPr>
        <xdr:cNvPr id="76" name="Picture 75">
          <a:extLst>
            <a:ext uri="{FF2B5EF4-FFF2-40B4-BE49-F238E27FC236}">
              <a16:creationId xmlns:a16="http://schemas.microsoft.com/office/drawing/2014/main" id="{6498746E-3914-4584-AFA0-F10F82FDCC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09897" y="335785811"/>
          <a:ext cx="781706" cy="417039"/>
        </a:xfrm>
        <a:prstGeom prst="rect">
          <a:avLst/>
        </a:prstGeom>
      </xdr:spPr>
    </xdr:pic>
    <xdr:clientData/>
  </xdr:twoCellAnchor>
  <xdr:twoCellAnchor editAs="oneCell">
    <xdr:from>
      <xdr:col>2</xdr:col>
      <xdr:colOff>236483</xdr:colOff>
      <xdr:row>1530</xdr:row>
      <xdr:rowOff>124810</xdr:rowOff>
    </xdr:from>
    <xdr:to>
      <xdr:col>3</xdr:col>
      <xdr:colOff>183931</xdr:colOff>
      <xdr:row>1532</xdr:row>
      <xdr:rowOff>155581</xdr:rowOff>
    </xdr:to>
    <xdr:pic>
      <xdr:nvPicPr>
        <xdr:cNvPr id="77" name="Picture 76">
          <a:extLst>
            <a:ext uri="{FF2B5EF4-FFF2-40B4-BE49-F238E27FC236}">
              <a16:creationId xmlns:a16="http://schemas.microsoft.com/office/drawing/2014/main" id="{C20C55E4-0C5E-44CB-B0CA-0EA58EDC3F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54569" y="345553862"/>
          <a:ext cx="755431" cy="516874"/>
        </a:xfrm>
        <a:prstGeom prst="rect">
          <a:avLst/>
        </a:prstGeom>
      </xdr:spPr>
    </xdr:pic>
    <xdr:clientData/>
  </xdr:twoCellAnchor>
  <xdr:twoCellAnchor editAs="oneCell">
    <xdr:from>
      <xdr:col>5</xdr:col>
      <xdr:colOff>0</xdr:colOff>
      <xdr:row>1531</xdr:row>
      <xdr:rowOff>0</xdr:rowOff>
    </xdr:from>
    <xdr:to>
      <xdr:col>5</xdr:col>
      <xdr:colOff>781706</xdr:colOff>
      <xdr:row>1532</xdr:row>
      <xdr:rowOff>226539</xdr:rowOff>
    </xdr:to>
    <xdr:pic>
      <xdr:nvPicPr>
        <xdr:cNvPr id="78" name="Picture 77">
          <a:extLst>
            <a:ext uri="{FF2B5EF4-FFF2-40B4-BE49-F238E27FC236}">
              <a16:creationId xmlns:a16="http://schemas.microsoft.com/office/drawing/2014/main" id="{320D5822-E2AD-4638-A393-8E5929AFB9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82914" y="345724655"/>
          <a:ext cx="781706" cy="417039"/>
        </a:xfrm>
        <a:prstGeom prst="rect">
          <a:avLst/>
        </a:prstGeom>
      </xdr:spPr>
    </xdr:pic>
    <xdr:clientData/>
  </xdr:twoCellAnchor>
  <xdr:twoCellAnchor editAs="oneCell">
    <xdr:from>
      <xdr:col>0</xdr:col>
      <xdr:colOff>985345</xdr:colOff>
      <xdr:row>1530</xdr:row>
      <xdr:rowOff>170793</xdr:rowOff>
    </xdr:from>
    <xdr:to>
      <xdr:col>0</xdr:col>
      <xdr:colOff>1680670</xdr:colOff>
      <xdr:row>1532</xdr:row>
      <xdr:rowOff>148240</xdr:rowOff>
    </xdr:to>
    <xdr:pic>
      <xdr:nvPicPr>
        <xdr:cNvPr id="79" name="Picture 78">
          <a:extLst>
            <a:ext uri="{FF2B5EF4-FFF2-40B4-BE49-F238E27FC236}">
              <a16:creationId xmlns:a16="http://schemas.microsoft.com/office/drawing/2014/main" id="{A3202DD9-6658-42F6-A9C3-35AF163AB7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85345" y="345599845"/>
          <a:ext cx="695325" cy="463550"/>
        </a:xfrm>
        <a:prstGeom prst="rect">
          <a:avLst/>
        </a:prstGeom>
      </xdr:spPr>
    </xdr:pic>
    <xdr:clientData/>
  </xdr:twoCellAnchor>
  <xdr:twoCellAnchor editAs="oneCell">
    <xdr:from>
      <xdr:col>2</xdr:col>
      <xdr:colOff>433552</xdr:colOff>
      <xdr:row>1571</xdr:row>
      <xdr:rowOff>183932</xdr:rowOff>
    </xdr:from>
    <xdr:to>
      <xdr:col>3</xdr:col>
      <xdr:colOff>381000</xdr:colOff>
      <xdr:row>1573</xdr:row>
      <xdr:rowOff>214702</xdr:rowOff>
    </xdr:to>
    <xdr:pic>
      <xdr:nvPicPr>
        <xdr:cNvPr id="80" name="Picture 79">
          <a:extLst>
            <a:ext uri="{FF2B5EF4-FFF2-40B4-BE49-F238E27FC236}">
              <a16:creationId xmlns:a16="http://schemas.microsoft.com/office/drawing/2014/main" id="{277E369F-DBC6-4F4A-A0A5-3010189E01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51638" y="355381035"/>
          <a:ext cx="755431" cy="516874"/>
        </a:xfrm>
        <a:prstGeom prst="rect">
          <a:avLst/>
        </a:prstGeom>
      </xdr:spPr>
    </xdr:pic>
    <xdr:clientData/>
  </xdr:twoCellAnchor>
  <xdr:twoCellAnchor editAs="oneCell">
    <xdr:from>
      <xdr:col>5</xdr:col>
      <xdr:colOff>558362</xdr:colOff>
      <xdr:row>1571</xdr:row>
      <xdr:rowOff>262759</xdr:rowOff>
    </xdr:from>
    <xdr:to>
      <xdr:col>6</xdr:col>
      <xdr:colOff>532085</xdr:colOff>
      <xdr:row>1573</xdr:row>
      <xdr:rowOff>193694</xdr:rowOff>
    </xdr:to>
    <xdr:pic>
      <xdr:nvPicPr>
        <xdr:cNvPr id="81" name="Picture 80">
          <a:extLst>
            <a:ext uri="{FF2B5EF4-FFF2-40B4-BE49-F238E27FC236}">
              <a16:creationId xmlns:a16="http://schemas.microsoft.com/office/drawing/2014/main" id="{5B0640E1-F71F-467A-9221-F7FB5FAD75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41276" y="355459862"/>
          <a:ext cx="781706" cy="417039"/>
        </a:xfrm>
        <a:prstGeom prst="rect">
          <a:avLst/>
        </a:prstGeom>
      </xdr:spPr>
    </xdr:pic>
    <xdr:clientData/>
  </xdr:twoCellAnchor>
  <xdr:twoCellAnchor editAs="oneCell">
    <xdr:from>
      <xdr:col>0</xdr:col>
      <xdr:colOff>821121</xdr:colOff>
      <xdr:row>1572</xdr:row>
      <xdr:rowOff>26276</xdr:rowOff>
    </xdr:from>
    <xdr:to>
      <xdr:col>0</xdr:col>
      <xdr:colOff>1421196</xdr:colOff>
      <xdr:row>1573</xdr:row>
      <xdr:rowOff>235826</xdr:rowOff>
    </xdr:to>
    <xdr:pic>
      <xdr:nvPicPr>
        <xdr:cNvPr id="82" name="Picture 81">
          <a:extLst>
            <a:ext uri="{FF2B5EF4-FFF2-40B4-BE49-F238E27FC236}">
              <a16:creationId xmlns:a16="http://schemas.microsoft.com/office/drawing/2014/main" id="{DA37F37D-FDA8-46C0-8E56-9281E02508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21121" y="355518983"/>
          <a:ext cx="600075" cy="400050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381000</xdr:colOff>
      <xdr:row>1713</xdr:row>
      <xdr:rowOff>197069</xdr:rowOff>
    </xdr:from>
    <xdr:to>
      <xdr:col>3</xdr:col>
      <xdr:colOff>328448</xdr:colOff>
      <xdr:row>1715</xdr:row>
      <xdr:rowOff>227839</xdr:rowOff>
    </xdr:to>
    <xdr:pic>
      <xdr:nvPicPr>
        <xdr:cNvPr id="83" name="Picture 82">
          <a:extLst>
            <a:ext uri="{FF2B5EF4-FFF2-40B4-BE49-F238E27FC236}">
              <a16:creationId xmlns:a16="http://schemas.microsoft.com/office/drawing/2014/main" id="{04FC42F9-F881-4F5A-AB83-AFEAFA047A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99086" y="387010603"/>
          <a:ext cx="755431" cy="516874"/>
        </a:xfrm>
        <a:prstGeom prst="rect">
          <a:avLst/>
        </a:prstGeom>
      </xdr:spPr>
    </xdr:pic>
    <xdr:clientData/>
  </xdr:twoCellAnchor>
  <xdr:twoCellAnchor editAs="oneCell">
    <xdr:from>
      <xdr:col>5</xdr:col>
      <xdr:colOff>341586</xdr:colOff>
      <xdr:row>1713</xdr:row>
      <xdr:rowOff>216776</xdr:rowOff>
    </xdr:from>
    <xdr:to>
      <xdr:col>6</xdr:col>
      <xdr:colOff>724228</xdr:colOff>
      <xdr:row>1716</xdr:row>
      <xdr:rowOff>76835</xdr:rowOff>
    </xdr:to>
    <xdr:pic>
      <xdr:nvPicPr>
        <xdr:cNvPr id="84" name="Picture 83">
          <a:extLst>
            <a:ext uri="{FF2B5EF4-FFF2-40B4-BE49-F238E27FC236}">
              <a16:creationId xmlns:a16="http://schemas.microsoft.com/office/drawing/2014/main" id="{27C8171B-39A8-4C3C-BAA1-1096A0EEFE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24500" y="387030310"/>
          <a:ext cx="1190625" cy="635197"/>
        </a:xfrm>
        <a:prstGeom prst="rect">
          <a:avLst/>
        </a:prstGeom>
      </xdr:spPr>
    </xdr:pic>
    <xdr:clientData/>
  </xdr:twoCellAnchor>
  <xdr:twoCellAnchor editAs="oneCell">
    <xdr:from>
      <xdr:col>0</xdr:col>
      <xdr:colOff>1005052</xdr:colOff>
      <xdr:row>1713</xdr:row>
      <xdr:rowOff>210208</xdr:rowOff>
    </xdr:from>
    <xdr:to>
      <xdr:col>0</xdr:col>
      <xdr:colOff>1848015</xdr:colOff>
      <xdr:row>1715</xdr:row>
      <xdr:rowOff>286079</xdr:rowOff>
    </xdr:to>
    <xdr:pic>
      <xdr:nvPicPr>
        <xdr:cNvPr id="85" name="Picture 84">
          <a:extLst>
            <a:ext uri="{FF2B5EF4-FFF2-40B4-BE49-F238E27FC236}">
              <a16:creationId xmlns:a16="http://schemas.microsoft.com/office/drawing/2014/main" id="{FBFAED02-7DEA-4807-8D2A-CFC64A9106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05052" y="387023742"/>
          <a:ext cx="842963" cy="561975"/>
        </a:xfrm>
        <a:prstGeom prst="rect">
          <a:avLst/>
        </a:prstGeom>
      </xdr:spPr>
    </xdr:pic>
    <xdr:clientData/>
  </xdr:twoCellAnchor>
  <xdr:twoCellAnchor editAs="oneCell">
    <xdr:from>
      <xdr:col>5</xdr:col>
      <xdr:colOff>597776</xdr:colOff>
      <xdr:row>1798</xdr:row>
      <xdr:rowOff>85397</xdr:rowOff>
    </xdr:from>
    <xdr:to>
      <xdr:col>6</xdr:col>
      <xdr:colOff>675618</xdr:colOff>
      <xdr:row>1799</xdr:row>
      <xdr:rowOff>367484</xdr:rowOff>
    </xdr:to>
    <xdr:pic>
      <xdr:nvPicPr>
        <xdr:cNvPr id="86" name="Picture 85">
          <a:extLst>
            <a:ext uri="{FF2B5EF4-FFF2-40B4-BE49-F238E27FC236}">
              <a16:creationId xmlns:a16="http://schemas.microsoft.com/office/drawing/2014/main" id="{8DCBA1E7-89BC-433F-9887-D18AFE6C3E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80690" y="406290518"/>
          <a:ext cx="885825" cy="472587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381000</xdr:colOff>
      <xdr:row>1798</xdr:row>
      <xdr:rowOff>19707</xdr:rowOff>
    </xdr:from>
    <xdr:to>
      <xdr:col>3</xdr:col>
      <xdr:colOff>328448</xdr:colOff>
      <xdr:row>1799</xdr:row>
      <xdr:rowOff>346081</xdr:rowOff>
    </xdr:to>
    <xdr:pic>
      <xdr:nvPicPr>
        <xdr:cNvPr id="87" name="Picture 86">
          <a:extLst>
            <a:ext uri="{FF2B5EF4-FFF2-40B4-BE49-F238E27FC236}">
              <a16:creationId xmlns:a16="http://schemas.microsoft.com/office/drawing/2014/main" id="{6393D95D-F32F-40FB-AD28-5BFE4F97EA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99086" y="406224828"/>
          <a:ext cx="755431" cy="516874"/>
        </a:xfrm>
        <a:prstGeom prst="rect">
          <a:avLst/>
        </a:prstGeom>
      </xdr:spPr>
    </xdr:pic>
    <xdr:clientData/>
  </xdr:twoCellAnchor>
  <xdr:twoCellAnchor editAs="oneCell">
    <xdr:from>
      <xdr:col>0</xdr:col>
      <xdr:colOff>853966</xdr:colOff>
      <xdr:row>1798</xdr:row>
      <xdr:rowOff>78828</xdr:rowOff>
    </xdr:from>
    <xdr:to>
      <xdr:col>0</xdr:col>
      <xdr:colOff>1274379</xdr:colOff>
      <xdr:row>1799</xdr:row>
      <xdr:rowOff>291666</xdr:rowOff>
    </xdr:to>
    <xdr:pic>
      <xdr:nvPicPr>
        <xdr:cNvPr id="89" name="Picture 88">
          <a:extLst>
            <a:ext uri="{FF2B5EF4-FFF2-40B4-BE49-F238E27FC236}">
              <a16:creationId xmlns:a16="http://schemas.microsoft.com/office/drawing/2014/main" id="{1D547A56-A0D4-6885-4CD0-B79805845D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3966" y="406283949"/>
          <a:ext cx="420413" cy="403338"/>
        </a:xfrm>
        <a:prstGeom prst="rect">
          <a:avLst/>
        </a:prstGeom>
      </xdr:spPr>
    </xdr:pic>
    <xdr:clientData/>
  </xdr:twoCellAnchor>
  <xdr:twoCellAnchor editAs="oneCell">
    <xdr:from>
      <xdr:col>2</xdr:col>
      <xdr:colOff>354724</xdr:colOff>
      <xdr:row>1846</xdr:row>
      <xdr:rowOff>249620</xdr:rowOff>
    </xdr:from>
    <xdr:to>
      <xdr:col>3</xdr:col>
      <xdr:colOff>302172</xdr:colOff>
      <xdr:row>1848</xdr:row>
      <xdr:rowOff>280391</xdr:rowOff>
    </xdr:to>
    <xdr:pic>
      <xdr:nvPicPr>
        <xdr:cNvPr id="90" name="Picture 89">
          <a:extLst>
            <a:ext uri="{FF2B5EF4-FFF2-40B4-BE49-F238E27FC236}">
              <a16:creationId xmlns:a16="http://schemas.microsoft.com/office/drawing/2014/main" id="{67FD95B6-26A3-4FC7-8F04-CA0D104A70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72810" y="417832189"/>
          <a:ext cx="755431" cy="516874"/>
        </a:xfrm>
        <a:prstGeom prst="rect">
          <a:avLst/>
        </a:prstGeom>
      </xdr:spPr>
    </xdr:pic>
    <xdr:clientData/>
  </xdr:twoCellAnchor>
  <xdr:twoCellAnchor editAs="oneCell">
    <xdr:from>
      <xdr:col>5</xdr:col>
      <xdr:colOff>525517</xdr:colOff>
      <xdr:row>1846</xdr:row>
      <xdr:rowOff>243051</xdr:rowOff>
    </xdr:from>
    <xdr:to>
      <xdr:col>6</xdr:col>
      <xdr:colOff>603359</xdr:colOff>
      <xdr:row>1848</xdr:row>
      <xdr:rowOff>229535</xdr:rowOff>
    </xdr:to>
    <xdr:pic>
      <xdr:nvPicPr>
        <xdr:cNvPr id="91" name="Picture 90">
          <a:extLst>
            <a:ext uri="{FF2B5EF4-FFF2-40B4-BE49-F238E27FC236}">
              <a16:creationId xmlns:a16="http://schemas.microsoft.com/office/drawing/2014/main" id="{B531FCB9-AEDE-4425-8F49-2FCC86CDCA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08431" y="417825620"/>
          <a:ext cx="885825" cy="472587"/>
        </a:xfrm>
        <a:prstGeom prst="rect">
          <a:avLst/>
        </a:prstGeom>
      </xdr:spPr>
    </xdr:pic>
    <xdr:clientData/>
  </xdr:twoCellAnchor>
  <xdr:twoCellAnchor editAs="oneCell">
    <xdr:from>
      <xdr:col>0</xdr:col>
      <xdr:colOff>978776</xdr:colOff>
      <xdr:row>1847</xdr:row>
      <xdr:rowOff>63720</xdr:rowOff>
    </xdr:from>
    <xdr:to>
      <xdr:col>0</xdr:col>
      <xdr:colOff>1970690</xdr:colOff>
      <xdr:row>1849</xdr:row>
      <xdr:rowOff>80142</xdr:rowOff>
    </xdr:to>
    <xdr:pic>
      <xdr:nvPicPr>
        <xdr:cNvPr id="93" name="Picture 92">
          <a:extLst>
            <a:ext uri="{FF2B5EF4-FFF2-40B4-BE49-F238E27FC236}">
              <a16:creationId xmlns:a16="http://schemas.microsoft.com/office/drawing/2014/main" id="{5CED35F0-5984-8F97-7700-2CBC6F323D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78776" y="417941892"/>
          <a:ext cx="991914" cy="495957"/>
        </a:xfrm>
        <a:prstGeom prst="rect">
          <a:avLst/>
        </a:prstGeom>
      </xdr:spPr>
    </xdr:pic>
    <xdr:clientData/>
  </xdr:twoCellAnchor>
  <xdr:twoCellAnchor editAs="oneCell">
    <xdr:from>
      <xdr:col>5</xdr:col>
      <xdr:colOff>387569</xdr:colOff>
      <xdr:row>1949</xdr:row>
      <xdr:rowOff>26276</xdr:rowOff>
    </xdr:from>
    <xdr:to>
      <xdr:col>6</xdr:col>
      <xdr:colOff>465411</xdr:colOff>
      <xdr:row>1950</xdr:row>
      <xdr:rowOff>308363</xdr:rowOff>
    </xdr:to>
    <xdr:pic>
      <xdr:nvPicPr>
        <xdr:cNvPr id="94" name="Picture 93">
          <a:extLst>
            <a:ext uri="{FF2B5EF4-FFF2-40B4-BE49-F238E27FC236}">
              <a16:creationId xmlns:a16="http://schemas.microsoft.com/office/drawing/2014/main" id="{E00834F5-87CB-44C4-9B32-C0BE9D5A2E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70483" y="439345552"/>
          <a:ext cx="885825" cy="472587"/>
        </a:xfrm>
        <a:prstGeom prst="rect">
          <a:avLst/>
        </a:prstGeom>
      </xdr:spPr>
    </xdr:pic>
    <xdr:clientData/>
  </xdr:twoCellAnchor>
  <xdr:twoCellAnchor editAs="oneCell">
    <xdr:from>
      <xdr:col>2</xdr:col>
      <xdr:colOff>394137</xdr:colOff>
      <xdr:row>1949</xdr:row>
      <xdr:rowOff>45983</xdr:rowOff>
    </xdr:from>
    <xdr:to>
      <xdr:col>3</xdr:col>
      <xdr:colOff>341585</xdr:colOff>
      <xdr:row>1950</xdr:row>
      <xdr:rowOff>372357</xdr:rowOff>
    </xdr:to>
    <xdr:pic>
      <xdr:nvPicPr>
        <xdr:cNvPr id="95" name="Picture 94">
          <a:extLst>
            <a:ext uri="{FF2B5EF4-FFF2-40B4-BE49-F238E27FC236}">
              <a16:creationId xmlns:a16="http://schemas.microsoft.com/office/drawing/2014/main" id="{B7B1D76C-11F1-4D23-BA5F-902CF15BAA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12223" y="439365259"/>
          <a:ext cx="755431" cy="516874"/>
        </a:xfrm>
        <a:prstGeom prst="rect">
          <a:avLst/>
        </a:prstGeom>
      </xdr:spPr>
    </xdr:pic>
    <xdr:clientData/>
  </xdr:twoCellAnchor>
  <xdr:twoCellAnchor editAs="oneCell">
    <xdr:from>
      <xdr:col>0</xdr:col>
      <xdr:colOff>811319</xdr:colOff>
      <xdr:row>1948</xdr:row>
      <xdr:rowOff>105984</xdr:rowOff>
    </xdr:from>
    <xdr:to>
      <xdr:col>0</xdr:col>
      <xdr:colOff>1843608</xdr:colOff>
      <xdr:row>1952</xdr:row>
      <xdr:rowOff>41255</xdr:rowOff>
    </xdr:to>
    <xdr:pic>
      <xdr:nvPicPr>
        <xdr:cNvPr id="96" name="Picture 95">
          <a:extLst>
            <a:ext uri="{FF2B5EF4-FFF2-40B4-BE49-F238E27FC236}">
              <a16:creationId xmlns:a16="http://schemas.microsoft.com/office/drawing/2014/main" id="{43B9034C-1E60-4852-8BF2-8D56642C6D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21354051">
          <a:off x="811319" y="439129656"/>
          <a:ext cx="1032289" cy="1032289"/>
        </a:xfrm>
        <a:prstGeom prst="rect">
          <a:avLst/>
        </a:prstGeom>
      </xdr:spPr>
    </xdr:pic>
    <xdr:clientData/>
  </xdr:twoCellAnchor>
  <xdr:twoCellAnchor editAs="oneCell">
    <xdr:from>
      <xdr:col>2</xdr:col>
      <xdr:colOff>426983</xdr:colOff>
      <xdr:row>1978</xdr:row>
      <xdr:rowOff>52552</xdr:rowOff>
    </xdr:from>
    <xdr:to>
      <xdr:col>3</xdr:col>
      <xdr:colOff>374431</xdr:colOff>
      <xdr:row>1979</xdr:row>
      <xdr:rowOff>378926</xdr:rowOff>
    </xdr:to>
    <xdr:pic>
      <xdr:nvPicPr>
        <xdr:cNvPr id="97" name="Picture 96">
          <a:extLst>
            <a:ext uri="{FF2B5EF4-FFF2-40B4-BE49-F238E27FC236}">
              <a16:creationId xmlns:a16="http://schemas.microsoft.com/office/drawing/2014/main" id="{2D53F3F7-07AA-4497-9779-8066390405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45069" y="445993345"/>
          <a:ext cx="755431" cy="516874"/>
        </a:xfrm>
        <a:prstGeom prst="rect">
          <a:avLst/>
        </a:prstGeom>
      </xdr:spPr>
    </xdr:pic>
    <xdr:clientData/>
  </xdr:twoCellAnchor>
  <xdr:twoCellAnchor editAs="oneCell">
    <xdr:from>
      <xdr:col>5</xdr:col>
      <xdr:colOff>374431</xdr:colOff>
      <xdr:row>1978</xdr:row>
      <xdr:rowOff>65690</xdr:rowOff>
    </xdr:from>
    <xdr:to>
      <xdr:col>6</xdr:col>
      <xdr:colOff>452273</xdr:colOff>
      <xdr:row>1979</xdr:row>
      <xdr:rowOff>347777</xdr:rowOff>
    </xdr:to>
    <xdr:pic>
      <xdr:nvPicPr>
        <xdr:cNvPr id="98" name="Picture 97">
          <a:extLst>
            <a:ext uri="{FF2B5EF4-FFF2-40B4-BE49-F238E27FC236}">
              <a16:creationId xmlns:a16="http://schemas.microsoft.com/office/drawing/2014/main" id="{0E1A06A6-F616-48F8-90A8-A5EF60CFD5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57345" y="446006483"/>
          <a:ext cx="885825" cy="472587"/>
        </a:xfrm>
        <a:prstGeom prst="rect">
          <a:avLst/>
        </a:prstGeom>
      </xdr:spPr>
    </xdr:pic>
    <xdr:clientData/>
  </xdr:twoCellAnchor>
  <xdr:twoCellAnchor editAs="oneCell">
    <xdr:from>
      <xdr:col>0</xdr:col>
      <xdr:colOff>880241</xdr:colOff>
      <xdr:row>1978</xdr:row>
      <xdr:rowOff>19707</xdr:rowOff>
    </xdr:from>
    <xdr:to>
      <xdr:col>0</xdr:col>
      <xdr:colOff>1385070</xdr:colOff>
      <xdr:row>1979</xdr:row>
      <xdr:rowOff>334036</xdr:rowOff>
    </xdr:to>
    <xdr:pic>
      <xdr:nvPicPr>
        <xdr:cNvPr id="99" name="Picture 98">
          <a:extLst>
            <a:ext uri="{FF2B5EF4-FFF2-40B4-BE49-F238E27FC236}">
              <a16:creationId xmlns:a16="http://schemas.microsoft.com/office/drawing/2014/main" id="{16FFF3BC-6B89-42CC-8D8D-FCE2383E1C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80241" y="445960500"/>
          <a:ext cx="504829" cy="504829"/>
        </a:xfrm>
        <a:prstGeom prst="rect">
          <a:avLst/>
        </a:prstGeom>
      </xdr:spPr>
    </xdr:pic>
    <xdr:clientData/>
  </xdr:twoCellAnchor>
  <xdr:twoCellAnchor editAs="oneCell">
    <xdr:from>
      <xdr:col>2</xdr:col>
      <xdr:colOff>394138</xdr:colOff>
      <xdr:row>2008</xdr:row>
      <xdr:rowOff>164224</xdr:rowOff>
    </xdr:from>
    <xdr:to>
      <xdr:col>3</xdr:col>
      <xdr:colOff>341586</xdr:colOff>
      <xdr:row>2010</xdr:row>
      <xdr:rowOff>194995</xdr:rowOff>
    </xdr:to>
    <xdr:pic>
      <xdr:nvPicPr>
        <xdr:cNvPr id="100" name="Picture 99">
          <a:extLst>
            <a:ext uri="{FF2B5EF4-FFF2-40B4-BE49-F238E27FC236}">
              <a16:creationId xmlns:a16="http://schemas.microsoft.com/office/drawing/2014/main" id="{C6E492DD-85A6-4899-B950-0F66A5D9F8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12224" y="453009000"/>
          <a:ext cx="755431" cy="516874"/>
        </a:xfrm>
        <a:prstGeom prst="rect">
          <a:avLst/>
        </a:prstGeom>
      </xdr:spPr>
    </xdr:pic>
    <xdr:clientData/>
  </xdr:twoCellAnchor>
  <xdr:twoCellAnchor editAs="oneCell">
    <xdr:from>
      <xdr:col>5</xdr:col>
      <xdr:colOff>243052</xdr:colOff>
      <xdr:row>2008</xdr:row>
      <xdr:rowOff>229913</xdr:rowOff>
    </xdr:from>
    <xdr:to>
      <xdr:col>6</xdr:col>
      <xdr:colOff>320894</xdr:colOff>
      <xdr:row>2010</xdr:row>
      <xdr:rowOff>216397</xdr:rowOff>
    </xdr:to>
    <xdr:pic>
      <xdr:nvPicPr>
        <xdr:cNvPr id="101" name="Picture 100">
          <a:extLst>
            <a:ext uri="{FF2B5EF4-FFF2-40B4-BE49-F238E27FC236}">
              <a16:creationId xmlns:a16="http://schemas.microsoft.com/office/drawing/2014/main" id="{30E76B40-AF69-44AC-8AF7-09F01464CC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25966" y="453074689"/>
          <a:ext cx="885825" cy="472587"/>
        </a:xfrm>
        <a:prstGeom prst="rect">
          <a:avLst/>
        </a:prstGeom>
      </xdr:spPr>
    </xdr:pic>
    <xdr:clientData/>
  </xdr:twoCellAnchor>
  <xdr:twoCellAnchor editAs="oneCell">
    <xdr:from>
      <xdr:col>0</xdr:col>
      <xdr:colOff>775138</xdr:colOff>
      <xdr:row>2009</xdr:row>
      <xdr:rowOff>13137</xdr:rowOff>
    </xdr:from>
    <xdr:to>
      <xdr:col>0</xdr:col>
      <xdr:colOff>1828804</xdr:colOff>
      <xdr:row>2011</xdr:row>
      <xdr:rowOff>60435</xdr:rowOff>
    </xdr:to>
    <xdr:pic>
      <xdr:nvPicPr>
        <xdr:cNvPr id="103" name="Picture 102">
          <a:extLst>
            <a:ext uri="{FF2B5EF4-FFF2-40B4-BE49-F238E27FC236}">
              <a16:creationId xmlns:a16="http://schemas.microsoft.com/office/drawing/2014/main" id="{73175BB3-F1DC-F003-A143-004B47009D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75138" y="453153516"/>
          <a:ext cx="1053666" cy="526833"/>
        </a:xfrm>
        <a:prstGeom prst="rect">
          <a:avLst/>
        </a:prstGeom>
      </xdr:spPr>
    </xdr:pic>
    <xdr:clientData/>
  </xdr:twoCellAnchor>
  <xdr:twoCellAnchor editAs="oneCell">
    <xdr:from>
      <xdr:col>2</xdr:col>
      <xdr:colOff>505811</xdr:colOff>
      <xdr:row>2119</xdr:row>
      <xdr:rowOff>6569</xdr:rowOff>
    </xdr:from>
    <xdr:to>
      <xdr:col>3</xdr:col>
      <xdr:colOff>453259</xdr:colOff>
      <xdr:row>2120</xdr:row>
      <xdr:rowOff>332943</xdr:rowOff>
    </xdr:to>
    <xdr:pic>
      <xdr:nvPicPr>
        <xdr:cNvPr id="104" name="Picture 103">
          <a:extLst>
            <a:ext uri="{FF2B5EF4-FFF2-40B4-BE49-F238E27FC236}">
              <a16:creationId xmlns:a16="http://schemas.microsoft.com/office/drawing/2014/main" id="{8086D19F-3238-4D41-B34D-9D595AC1AB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23897" y="476335397"/>
          <a:ext cx="755431" cy="516874"/>
        </a:xfrm>
        <a:prstGeom prst="rect">
          <a:avLst/>
        </a:prstGeom>
      </xdr:spPr>
    </xdr:pic>
    <xdr:clientData/>
  </xdr:twoCellAnchor>
  <xdr:twoCellAnchor editAs="oneCell">
    <xdr:from>
      <xdr:col>5</xdr:col>
      <xdr:colOff>466396</xdr:colOff>
      <xdr:row>2119</xdr:row>
      <xdr:rowOff>157655</xdr:rowOff>
    </xdr:from>
    <xdr:to>
      <xdr:col>6</xdr:col>
      <xdr:colOff>544238</xdr:colOff>
      <xdr:row>2121</xdr:row>
      <xdr:rowOff>19329</xdr:rowOff>
    </xdr:to>
    <xdr:pic>
      <xdr:nvPicPr>
        <xdr:cNvPr id="105" name="Picture 104">
          <a:extLst>
            <a:ext uri="{FF2B5EF4-FFF2-40B4-BE49-F238E27FC236}">
              <a16:creationId xmlns:a16="http://schemas.microsoft.com/office/drawing/2014/main" id="{011189E0-E7B8-44D0-AF33-37B93ACBF9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49310" y="476486483"/>
          <a:ext cx="885825" cy="472587"/>
        </a:xfrm>
        <a:prstGeom prst="rect">
          <a:avLst/>
        </a:prstGeom>
      </xdr:spPr>
    </xdr:pic>
    <xdr:clientData/>
  </xdr:twoCellAnchor>
  <xdr:twoCellAnchor editAs="oneCell">
    <xdr:from>
      <xdr:col>0</xdr:col>
      <xdr:colOff>1149569</xdr:colOff>
      <xdr:row>2119</xdr:row>
      <xdr:rowOff>91965</xdr:rowOff>
    </xdr:from>
    <xdr:to>
      <xdr:col>0</xdr:col>
      <xdr:colOff>1706780</xdr:colOff>
      <xdr:row>2120</xdr:row>
      <xdr:rowOff>272939</xdr:rowOff>
    </xdr:to>
    <xdr:pic>
      <xdr:nvPicPr>
        <xdr:cNvPr id="106" name="Picture 105">
          <a:extLst>
            <a:ext uri="{FF2B5EF4-FFF2-40B4-BE49-F238E27FC236}">
              <a16:creationId xmlns:a16="http://schemas.microsoft.com/office/drawing/2014/main" id="{3C4735DD-42D0-4BD9-869B-FBBE4A0C55D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49569" y="476420793"/>
          <a:ext cx="557211" cy="371474"/>
        </a:xfrm>
        <a:prstGeom prst="rect">
          <a:avLst/>
        </a:prstGeom>
      </xdr:spPr>
    </xdr:pic>
    <xdr:clientData/>
  </xdr:twoCellAnchor>
  <xdr:twoCellAnchor editAs="oneCell">
    <xdr:from>
      <xdr:col>2</xdr:col>
      <xdr:colOff>486103</xdr:colOff>
      <xdr:row>2209</xdr:row>
      <xdr:rowOff>210208</xdr:rowOff>
    </xdr:from>
    <xdr:to>
      <xdr:col>3</xdr:col>
      <xdr:colOff>433551</xdr:colOff>
      <xdr:row>2211</xdr:row>
      <xdr:rowOff>240978</xdr:rowOff>
    </xdr:to>
    <xdr:pic>
      <xdr:nvPicPr>
        <xdr:cNvPr id="107" name="Picture 106">
          <a:extLst>
            <a:ext uri="{FF2B5EF4-FFF2-40B4-BE49-F238E27FC236}">
              <a16:creationId xmlns:a16="http://schemas.microsoft.com/office/drawing/2014/main" id="{24C5373F-CBA3-4357-A62B-40C1B068E7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4189" y="495878070"/>
          <a:ext cx="755431" cy="516874"/>
        </a:xfrm>
        <a:prstGeom prst="rect">
          <a:avLst/>
        </a:prstGeom>
      </xdr:spPr>
    </xdr:pic>
    <xdr:clientData/>
  </xdr:twoCellAnchor>
  <xdr:twoCellAnchor editAs="oneCell">
    <xdr:from>
      <xdr:col>5</xdr:col>
      <xdr:colOff>367862</xdr:colOff>
      <xdr:row>2209</xdr:row>
      <xdr:rowOff>275897</xdr:rowOff>
    </xdr:from>
    <xdr:to>
      <xdr:col>6</xdr:col>
      <xdr:colOff>445704</xdr:colOff>
      <xdr:row>2211</xdr:row>
      <xdr:rowOff>262380</xdr:rowOff>
    </xdr:to>
    <xdr:pic>
      <xdr:nvPicPr>
        <xdr:cNvPr id="108" name="Picture 107">
          <a:extLst>
            <a:ext uri="{FF2B5EF4-FFF2-40B4-BE49-F238E27FC236}">
              <a16:creationId xmlns:a16="http://schemas.microsoft.com/office/drawing/2014/main" id="{9D963012-6CC1-4606-B83F-187CD2735F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50776" y="495943759"/>
          <a:ext cx="885825" cy="472587"/>
        </a:xfrm>
        <a:prstGeom prst="rect">
          <a:avLst/>
        </a:prstGeom>
      </xdr:spPr>
    </xdr:pic>
    <xdr:clientData/>
  </xdr:twoCellAnchor>
  <xdr:twoCellAnchor editAs="oneCell">
    <xdr:from>
      <xdr:col>0</xdr:col>
      <xdr:colOff>906517</xdr:colOff>
      <xdr:row>2209</xdr:row>
      <xdr:rowOff>157656</xdr:rowOff>
    </xdr:from>
    <xdr:to>
      <xdr:col>0</xdr:col>
      <xdr:colOff>1773292</xdr:colOff>
      <xdr:row>2211</xdr:row>
      <xdr:rowOff>249402</xdr:rowOff>
    </xdr:to>
    <xdr:pic>
      <xdr:nvPicPr>
        <xdr:cNvPr id="109" name="Picture 108">
          <a:extLst>
            <a:ext uri="{FF2B5EF4-FFF2-40B4-BE49-F238E27FC236}">
              <a16:creationId xmlns:a16="http://schemas.microsoft.com/office/drawing/2014/main" id="{D6CEFB57-E02B-4677-BF1E-2352B7438D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06517" y="495825518"/>
          <a:ext cx="866775" cy="577850"/>
        </a:xfrm>
        <a:prstGeom prst="rect">
          <a:avLst/>
        </a:prstGeom>
      </xdr:spPr>
    </xdr:pic>
    <xdr:clientData/>
  </xdr:twoCellAnchor>
  <xdr:twoCellAnchor editAs="oneCell">
    <xdr:from>
      <xdr:col>2</xdr:col>
      <xdr:colOff>479534</xdr:colOff>
      <xdr:row>2279</xdr:row>
      <xdr:rowOff>131379</xdr:rowOff>
    </xdr:from>
    <xdr:to>
      <xdr:col>3</xdr:col>
      <xdr:colOff>426982</xdr:colOff>
      <xdr:row>2281</xdr:row>
      <xdr:rowOff>162150</xdr:rowOff>
    </xdr:to>
    <xdr:pic>
      <xdr:nvPicPr>
        <xdr:cNvPr id="110" name="Picture 109">
          <a:extLst>
            <a:ext uri="{FF2B5EF4-FFF2-40B4-BE49-F238E27FC236}">
              <a16:creationId xmlns:a16="http://schemas.microsoft.com/office/drawing/2014/main" id="{013908FC-41D9-4A6F-8D82-60C778C511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97620" y="512077138"/>
          <a:ext cx="755431" cy="516874"/>
        </a:xfrm>
        <a:prstGeom prst="rect">
          <a:avLst/>
        </a:prstGeom>
      </xdr:spPr>
    </xdr:pic>
    <xdr:clientData/>
  </xdr:twoCellAnchor>
  <xdr:twoCellAnchor editAs="oneCell">
    <xdr:from>
      <xdr:col>5</xdr:col>
      <xdr:colOff>532086</xdr:colOff>
      <xdr:row>2279</xdr:row>
      <xdr:rowOff>223344</xdr:rowOff>
    </xdr:from>
    <xdr:to>
      <xdr:col>6</xdr:col>
      <xdr:colOff>609928</xdr:colOff>
      <xdr:row>2281</xdr:row>
      <xdr:rowOff>209828</xdr:rowOff>
    </xdr:to>
    <xdr:pic>
      <xdr:nvPicPr>
        <xdr:cNvPr id="111" name="Picture 110">
          <a:extLst>
            <a:ext uri="{FF2B5EF4-FFF2-40B4-BE49-F238E27FC236}">
              <a16:creationId xmlns:a16="http://schemas.microsoft.com/office/drawing/2014/main" id="{5E30D6F4-1810-4A27-BBB2-3EC1494B80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15000" y="512169103"/>
          <a:ext cx="885825" cy="472587"/>
        </a:xfrm>
        <a:prstGeom prst="rect">
          <a:avLst/>
        </a:prstGeom>
      </xdr:spPr>
    </xdr:pic>
    <xdr:clientData/>
  </xdr:twoCellAnchor>
  <xdr:twoCellAnchor editAs="oneCell">
    <xdr:from>
      <xdr:col>0</xdr:col>
      <xdr:colOff>840828</xdr:colOff>
      <xdr:row>2279</xdr:row>
      <xdr:rowOff>229914</xdr:rowOff>
    </xdr:from>
    <xdr:to>
      <xdr:col>0</xdr:col>
      <xdr:colOff>1440903</xdr:colOff>
      <xdr:row>2281</xdr:row>
      <xdr:rowOff>143861</xdr:rowOff>
    </xdr:to>
    <xdr:pic>
      <xdr:nvPicPr>
        <xdr:cNvPr id="112" name="Picture 111">
          <a:extLst>
            <a:ext uri="{FF2B5EF4-FFF2-40B4-BE49-F238E27FC236}">
              <a16:creationId xmlns:a16="http://schemas.microsoft.com/office/drawing/2014/main" id="{F5B41B48-D435-4917-812E-2985F6A4A3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0828" y="512175673"/>
          <a:ext cx="600075" cy="400050"/>
        </a:xfrm>
        <a:prstGeom prst="rect">
          <a:avLst/>
        </a:prstGeom>
      </xdr:spPr>
    </xdr:pic>
    <xdr:clientData/>
  </xdr:twoCellAnchor>
  <xdr:twoCellAnchor editAs="oneCell">
    <xdr:from>
      <xdr:col>2</xdr:col>
      <xdr:colOff>466396</xdr:colOff>
      <xdr:row>2374</xdr:row>
      <xdr:rowOff>144518</xdr:rowOff>
    </xdr:from>
    <xdr:to>
      <xdr:col>3</xdr:col>
      <xdr:colOff>413844</xdr:colOff>
      <xdr:row>2376</xdr:row>
      <xdr:rowOff>175288</xdr:rowOff>
    </xdr:to>
    <xdr:pic>
      <xdr:nvPicPr>
        <xdr:cNvPr id="113" name="Picture 112">
          <a:extLst>
            <a:ext uri="{FF2B5EF4-FFF2-40B4-BE49-F238E27FC236}">
              <a16:creationId xmlns:a16="http://schemas.microsoft.com/office/drawing/2014/main" id="{F540CE74-B36A-4BB4-9546-50D486208B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84482" y="532184742"/>
          <a:ext cx="755431" cy="516874"/>
        </a:xfrm>
        <a:prstGeom prst="rect">
          <a:avLst/>
        </a:prstGeom>
      </xdr:spPr>
    </xdr:pic>
    <xdr:clientData/>
  </xdr:twoCellAnchor>
  <xdr:twoCellAnchor editAs="oneCell">
    <xdr:from>
      <xdr:col>5</xdr:col>
      <xdr:colOff>453258</xdr:colOff>
      <xdr:row>2374</xdr:row>
      <xdr:rowOff>243052</xdr:rowOff>
    </xdr:from>
    <xdr:to>
      <xdr:col>6</xdr:col>
      <xdr:colOff>531100</xdr:colOff>
      <xdr:row>2376</xdr:row>
      <xdr:rowOff>229535</xdr:rowOff>
    </xdr:to>
    <xdr:pic>
      <xdr:nvPicPr>
        <xdr:cNvPr id="114" name="Picture 113">
          <a:extLst>
            <a:ext uri="{FF2B5EF4-FFF2-40B4-BE49-F238E27FC236}">
              <a16:creationId xmlns:a16="http://schemas.microsoft.com/office/drawing/2014/main" id="{4BDA1B9F-7EFD-4FA2-9DCC-5FD07B6E5F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36172" y="532283276"/>
          <a:ext cx="885825" cy="472587"/>
        </a:xfrm>
        <a:prstGeom prst="rect">
          <a:avLst/>
        </a:prstGeom>
      </xdr:spPr>
    </xdr:pic>
    <xdr:clientData/>
  </xdr:twoCellAnchor>
  <xdr:twoCellAnchor editAs="oneCell">
    <xdr:from>
      <xdr:col>0</xdr:col>
      <xdr:colOff>1011621</xdr:colOff>
      <xdr:row>2374</xdr:row>
      <xdr:rowOff>210207</xdr:rowOff>
    </xdr:from>
    <xdr:to>
      <xdr:col>0</xdr:col>
      <xdr:colOff>1883165</xdr:colOff>
      <xdr:row>2377</xdr:row>
      <xdr:rowOff>16098</xdr:rowOff>
    </xdr:to>
    <xdr:pic>
      <xdr:nvPicPr>
        <xdr:cNvPr id="115" name="Picture 114">
          <a:extLst>
            <a:ext uri="{FF2B5EF4-FFF2-40B4-BE49-F238E27FC236}">
              <a16:creationId xmlns:a16="http://schemas.microsoft.com/office/drawing/2014/main" id="{2C02ABC0-179F-4466-B615-CB612B964F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11621" y="532250431"/>
          <a:ext cx="871544" cy="581029"/>
        </a:xfrm>
        <a:prstGeom prst="rect">
          <a:avLst/>
        </a:prstGeom>
      </xdr:spPr>
    </xdr:pic>
    <xdr:clientData/>
  </xdr:twoCellAnchor>
  <xdr:twoCellAnchor editAs="oneCell">
    <xdr:from>
      <xdr:col>2</xdr:col>
      <xdr:colOff>453258</xdr:colOff>
      <xdr:row>2473</xdr:row>
      <xdr:rowOff>59120</xdr:rowOff>
    </xdr:from>
    <xdr:to>
      <xdr:col>3</xdr:col>
      <xdr:colOff>400706</xdr:colOff>
      <xdr:row>2474</xdr:row>
      <xdr:rowOff>385494</xdr:rowOff>
    </xdr:to>
    <xdr:pic>
      <xdr:nvPicPr>
        <xdr:cNvPr id="116" name="Picture 115">
          <a:extLst>
            <a:ext uri="{FF2B5EF4-FFF2-40B4-BE49-F238E27FC236}">
              <a16:creationId xmlns:a16="http://schemas.microsoft.com/office/drawing/2014/main" id="{BE3AF315-9EAF-400E-A89E-4E450A07D2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71344" y="554729430"/>
          <a:ext cx="755431" cy="516874"/>
        </a:xfrm>
        <a:prstGeom prst="rect">
          <a:avLst/>
        </a:prstGeom>
      </xdr:spPr>
    </xdr:pic>
    <xdr:clientData/>
  </xdr:twoCellAnchor>
  <xdr:twoCellAnchor editAs="oneCell">
    <xdr:from>
      <xdr:col>5</xdr:col>
      <xdr:colOff>302172</xdr:colOff>
      <xdr:row>2472</xdr:row>
      <xdr:rowOff>275896</xdr:rowOff>
    </xdr:from>
    <xdr:to>
      <xdr:col>6</xdr:col>
      <xdr:colOff>399064</xdr:colOff>
      <xdr:row>2474</xdr:row>
      <xdr:rowOff>272543</xdr:rowOff>
    </xdr:to>
    <xdr:pic>
      <xdr:nvPicPr>
        <xdr:cNvPr id="117" name="Picture 116">
          <a:extLst>
            <a:ext uri="{FF2B5EF4-FFF2-40B4-BE49-F238E27FC236}">
              <a16:creationId xmlns:a16="http://schemas.microsoft.com/office/drawing/2014/main" id="{C7B9DD82-9952-4029-89DF-3D01D5EBC1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85086" y="554650603"/>
          <a:ext cx="904875" cy="482750"/>
        </a:xfrm>
        <a:prstGeom prst="rect">
          <a:avLst/>
        </a:prstGeom>
      </xdr:spPr>
    </xdr:pic>
    <xdr:clientData/>
  </xdr:twoCellAnchor>
  <xdr:twoCellAnchor editAs="oneCell">
    <xdr:from>
      <xdr:col>0</xdr:col>
      <xdr:colOff>1090449</xdr:colOff>
      <xdr:row>2472</xdr:row>
      <xdr:rowOff>256190</xdr:rowOff>
    </xdr:from>
    <xdr:to>
      <xdr:col>0</xdr:col>
      <xdr:colOff>1833403</xdr:colOff>
      <xdr:row>2475</xdr:row>
      <xdr:rowOff>92627</xdr:rowOff>
    </xdr:to>
    <xdr:pic>
      <xdr:nvPicPr>
        <xdr:cNvPr id="118" name="Picture 117">
          <a:extLst>
            <a:ext uri="{FF2B5EF4-FFF2-40B4-BE49-F238E27FC236}">
              <a16:creationId xmlns:a16="http://schemas.microsoft.com/office/drawing/2014/main" id="{AD59B883-F010-4930-90C7-6CBCC07C39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90449" y="554630897"/>
          <a:ext cx="742954" cy="742954"/>
        </a:xfrm>
        <a:prstGeom prst="rect">
          <a:avLst/>
        </a:prstGeom>
      </xdr:spPr>
    </xdr:pic>
    <xdr:clientData/>
  </xdr:twoCellAnchor>
  <xdr:twoCellAnchor editAs="oneCell">
    <xdr:from>
      <xdr:col>2</xdr:col>
      <xdr:colOff>321880</xdr:colOff>
      <xdr:row>2559</xdr:row>
      <xdr:rowOff>39413</xdr:rowOff>
    </xdr:from>
    <xdr:to>
      <xdr:col>3</xdr:col>
      <xdr:colOff>269328</xdr:colOff>
      <xdr:row>2560</xdr:row>
      <xdr:rowOff>365787</xdr:rowOff>
    </xdr:to>
    <xdr:pic>
      <xdr:nvPicPr>
        <xdr:cNvPr id="119" name="Picture 118">
          <a:extLst>
            <a:ext uri="{FF2B5EF4-FFF2-40B4-BE49-F238E27FC236}">
              <a16:creationId xmlns:a16="http://schemas.microsoft.com/office/drawing/2014/main" id="{034A02F3-499E-4E78-9405-946322ACD0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39966" y="573818844"/>
          <a:ext cx="755431" cy="516874"/>
        </a:xfrm>
        <a:prstGeom prst="rect">
          <a:avLst/>
        </a:prstGeom>
      </xdr:spPr>
    </xdr:pic>
    <xdr:clientData/>
  </xdr:twoCellAnchor>
  <xdr:twoCellAnchor editAs="oneCell">
    <xdr:from>
      <xdr:col>0</xdr:col>
      <xdr:colOff>899948</xdr:colOff>
      <xdr:row>2559</xdr:row>
      <xdr:rowOff>13138</xdr:rowOff>
    </xdr:from>
    <xdr:to>
      <xdr:col>0</xdr:col>
      <xdr:colOff>1642902</xdr:colOff>
      <xdr:row>2561</xdr:row>
      <xdr:rowOff>145178</xdr:rowOff>
    </xdr:to>
    <xdr:pic>
      <xdr:nvPicPr>
        <xdr:cNvPr id="120" name="Picture 119">
          <a:extLst>
            <a:ext uri="{FF2B5EF4-FFF2-40B4-BE49-F238E27FC236}">
              <a16:creationId xmlns:a16="http://schemas.microsoft.com/office/drawing/2014/main" id="{C31DF0F6-09B6-48D5-B6B0-9029C755BA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99948" y="573792569"/>
          <a:ext cx="742954" cy="742954"/>
        </a:xfrm>
        <a:prstGeom prst="rect">
          <a:avLst/>
        </a:prstGeom>
      </xdr:spPr>
    </xdr:pic>
    <xdr:clientData/>
  </xdr:twoCellAnchor>
  <xdr:twoCellAnchor editAs="oneCell">
    <xdr:from>
      <xdr:col>5</xdr:col>
      <xdr:colOff>394138</xdr:colOff>
      <xdr:row>2559</xdr:row>
      <xdr:rowOff>52552</xdr:rowOff>
    </xdr:from>
    <xdr:to>
      <xdr:col>6</xdr:col>
      <xdr:colOff>491030</xdr:colOff>
      <xdr:row>2560</xdr:row>
      <xdr:rowOff>344802</xdr:rowOff>
    </xdr:to>
    <xdr:pic>
      <xdr:nvPicPr>
        <xdr:cNvPr id="121" name="Picture 120">
          <a:extLst>
            <a:ext uri="{FF2B5EF4-FFF2-40B4-BE49-F238E27FC236}">
              <a16:creationId xmlns:a16="http://schemas.microsoft.com/office/drawing/2014/main" id="{27913A0D-8A29-4F88-8CE0-B55D177FD5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77052" y="573831983"/>
          <a:ext cx="904875" cy="482750"/>
        </a:xfrm>
        <a:prstGeom prst="rect">
          <a:avLst/>
        </a:prstGeom>
      </xdr:spPr>
    </xdr:pic>
    <xdr:clientData/>
  </xdr:twoCellAnchor>
  <xdr:twoCellAnchor editAs="oneCell">
    <xdr:from>
      <xdr:col>5</xdr:col>
      <xdr:colOff>289035</xdr:colOff>
      <xdr:row>2629</xdr:row>
      <xdr:rowOff>124810</xdr:rowOff>
    </xdr:from>
    <xdr:to>
      <xdr:col>6</xdr:col>
      <xdr:colOff>385927</xdr:colOff>
      <xdr:row>2630</xdr:row>
      <xdr:rowOff>417060</xdr:rowOff>
    </xdr:to>
    <xdr:pic>
      <xdr:nvPicPr>
        <xdr:cNvPr id="122" name="Picture 121">
          <a:extLst>
            <a:ext uri="{FF2B5EF4-FFF2-40B4-BE49-F238E27FC236}">
              <a16:creationId xmlns:a16="http://schemas.microsoft.com/office/drawing/2014/main" id="{235CBFF6-CE06-4DBE-978C-4D06352A04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71949" y="589965362"/>
          <a:ext cx="904875" cy="482750"/>
        </a:xfrm>
        <a:prstGeom prst="rect">
          <a:avLst/>
        </a:prstGeom>
      </xdr:spPr>
    </xdr:pic>
    <xdr:clientData/>
  </xdr:twoCellAnchor>
  <xdr:twoCellAnchor editAs="oneCell">
    <xdr:from>
      <xdr:col>2</xdr:col>
      <xdr:colOff>374432</xdr:colOff>
      <xdr:row>2629</xdr:row>
      <xdr:rowOff>98535</xdr:rowOff>
    </xdr:from>
    <xdr:to>
      <xdr:col>3</xdr:col>
      <xdr:colOff>321880</xdr:colOff>
      <xdr:row>2631</xdr:row>
      <xdr:rowOff>4495</xdr:rowOff>
    </xdr:to>
    <xdr:pic>
      <xdr:nvPicPr>
        <xdr:cNvPr id="123" name="Picture 122">
          <a:extLst>
            <a:ext uri="{FF2B5EF4-FFF2-40B4-BE49-F238E27FC236}">
              <a16:creationId xmlns:a16="http://schemas.microsoft.com/office/drawing/2014/main" id="{1641B3F0-D023-4C5B-AAC5-1A71C2976D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92518" y="589939087"/>
          <a:ext cx="755431" cy="516874"/>
        </a:xfrm>
        <a:prstGeom prst="rect">
          <a:avLst/>
        </a:prstGeom>
      </xdr:spPr>
    </xdr:pic>
    <xdr:clientData/>
  </xdr:twoCellAnchor>
  <xdr:twoCellAnchor editAs="oneCell">
    <xdr:from>
      <xdr:col>0</xdr:col>
      <xdr:colOff>985345</xdr:colOff>
      <xdr:row>2628</xdr:row>
      <xdr:rowOff>269329</xdr:rowOff>
    </xdr:from>
    <xdr:to>
      <xdr:col>0</xdr:col>
      <xdr:colOff>1728299</xdr:colOff>
      <xdr:row>2631</xdr:row>
      <xdr:rowOff>105765</xdr:rowOff>
    </xdr:to>
    <xdr:pic>
      <xdr:nvPicPr>
        <xdr:cNvPr id="124" name="Picture 123">
          <a:extLst>
            <a:ext uri="{FF2B5EF4-FFF2-40B4-BE49-F238E27FC236}">
              <a16:creationId xmlns:a16="http://schemas.microsoft.com/office/drawing/2014/main" id="{1BCBB87C-274E-4DE7-BE6F-F9EB599D8E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85345" y="589814277"/>
          <a:ext cx="742954" cy="742954"/>
        </a:xfrm>
        <a:prstGeom prst="rect">
          <a:avLst/>
        </a:prstGeom>
      </xdr:spPr>
    </xdr:pic>
    <xdr:clientData/>
  </xdr:twoCellAnchor>
  <xdr:twoCellAnchor editAs="oneCell">
    <xdr:from>
      <xdr:col>2</xdr:col>
      <xdr:colOff>282466</xdr:colOff>
      <xdr:row>2707</xdr:row>
      <xdr:rowOff>249620</xdr:rowOff>
    </xdr:from>
    <xdr:to>
      <xdr:col>3</xdr:col>
      <xdr:colOff>229914</xdr:colOff>
      <xdr:row>2709</xdr:row>
      <xdr:rowOff>280391</xdr:rowOff>
    </xdr:to>
    <xdr:pic>
      <xdr:nvPicPr>
        <xdr:cNvPr id="125" name="Picture 124">
          <a:extLst>
            <a:ext uri="{FF2B5EF4-FFF2-40B4-BE49-F238E27FC236}">
              <a16:creationId xmlns:a16="http://schemas.microsoft.com/office/drawing/2014/main" id="{0F668957-F906-4FEA-8049-70FD3FF1E9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00552" y="608732896"/>
          <a:ext cx="755431" cy="516874"/>
        </a:xfrm>
        <a:prstGeom prst="rect">
          <a:avLst/>
        </a:prstGeom>
      </xdr:spPr>
    </xdr:pic>
    <xdr:clientData/>
  </xdr:twoCellAnchor>
  <xdr:twoCellAnchor editAs="oneCell">
    <xdr:from>
      <xdr:col>5</xdr:col>
      <xdr:colOff>282465</xdr:colOff>
      <xdr:row>2708</xdr:row>
      <xdr:rowOff>26275</xdr:rowOff>
    </xdr:from>
    <xdr:to>
      <xdr:col>6</xdr:col>
      <xdr:colOff>550807</xdr:colOff>
      <xdr:row>2709</xdr:row>
      <xdr:rowOff>409993</xdr:rowOff>
    </xdr:to>
    <xdr:pic>
      <xdr:nvPicPr>
        <xdr:cNvPr id="126" name="Picture 125">
          <a:extLst>
            <a:ext uri="{FF2B5EF4-FFF2-40B4-BE49-F238E27FC236}">
              <a16:creationId xmlns:a16="http://schemas.microsoft.com/office/drawing/2014/main" id="{3E1B7F32-4E36-4260-B3DC-E3485F4A7D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65379" y="608805154"/>
          <a:ext cx="1076325" cy="574218"/>
        </a:xfrm>
        <a:prstGeom prst="rect">
          <a:avLst/>
        </a:prstGeom>
      </xdr:spPr>
    </xdr:pic>
    <xdr:clientData/>
  </xdr:twoCellAnchor>
  <xdr:twoCellAnchor editAs="oneCell">
    <xdr:from>
      <xdr:col>0</xdr:col>
      <xdr:colOff>1129862</xdr:colOff>
      <xdr:row>2708</xdr:row>
      <xdr:rowOff>98534</xdr:rowOff>
    </xdr:from>
    <xdr:to>
      <xdr:col>0</xdr:col>
      <xdr:colOff>1522027</xdr:colOff>
      <xdr:row>2709</xdr:row>
      <xdr:rowOff>169477</xdr:rowOff>
    </xdr:to>
    <xdr:pic>
      <xdr:nvPicPr>
        <xdr:cNvPr id="128" name="Picture 127">
          <a:extLst>
            <a:ext uri="{FF2B5EF4-FFF2-40B4-BE49-F238E27FC236}">
              <a16:creationId xmlns:a16="http://schemas.microsoft.com/office/drawing/2014/main" id="{FD98EB80-44BD-D21B-F831-DA52604187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29862" y="608877413"/>
          <a:ext cx="392165" cy="261443"/>
        </a:xfrm>
        <a:prstGeom prst="rect">
          <a:avLst/>
        </a:prstGeom>
      </xdr:spPr>
    </xdr:pic>
    <xdr:clientData/>
  </xdr:twoCellAnchor>
  <xdr:twoCellAnchor editAs="oneCell">
    <xdr:from>
      <xdr:col>2</xdr:col>
      <xdr:colOff>525518</xdr:colOff>
      <xdr:row>2768</xdr:row>
      <xdr:rowOff>59120</xdr:rowOff>
    </xdr:from>
    <xdr:to>
      <xdr:col>3</xdr:col>
      <xdr:colOff>472966</xdr:colOff>
      <xdr:row>2770</xdr:row>
      <xdr:rowOff>89891</xdr:rowOff>
    </xdr:to>
    <xdr:pic>
      <xdr:nvPicPr>
        <xdr:cNvPr id="129" name="Picture 128">
          <a:extLst>
            <a:ext uri="{FF2B5EF4-FFF2-40B4-BE49-F238E27FC236}">
              <a16:creationId xmlns:a16="http://schemas.microsoft.com/office/drawing/2014/main" id="{18E38238-7C13-4C3B-88AF-90B6EE259A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43604" y="623828379"/>
          <a:ext cx="755431" cy="516874"/>
        </a:xfrm>
        <a:prstGeom prst="rect">
          <a:avLst/>
        </a:prstGeom>
      </xdr:spPr>
    </xdr:pic>
    <xdr:clientData/>
  </xdr:twoCellAnchor>
  <xdr:twoCellAnchor editAs="oneCell">
    <xdr:from>
      <xdr:col>5</xdr:col>
      <xdr:colOff>223345</xdr:colOff>
      <xdr:row>2768</xdr:row>
      <xdr:rowOff>249620</xdr:rowOff>
    </xdr:from>
    <xdr:to>
      <xdr:col>6</xdr:col>
      <xdr:colOff>491687</xdr:colOff>
      <xdr:row>2771</xdr:row>
      <xdr:rowOff>48700</xdr:rowOff>
    </xdr:to>
    <xdr:pic>
      <xdr:nvPicPr>
        <xdr:cNvPr id="130" name="Picture 129">
          <a:extLst>
            <a:ext uri="{FF2B5EF4-FFF2-40B4-BE49-F238E27FC236}">
              <a16:creationId xmlns:a16="http://schemas.microsoft.com/office/drawing/2014/main" id="{670E4D53-4292-484D-B2E3-4AEB741A8AF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06259" y="624018879"/>
          <a:ext cx="1076325" cy="574218"/>
        </a:xfrm>
        <a:prstGeom prst="rect">
          <a:avLst/>
        </a:prstGeom>
      </xdr:spPr>
    </xdr:pic>
    <xdr:clientData/>
  </xdr:twoCellAnchor>
  <xdr:twoCellAnchor editAs="oneCell">
    <xdr:from>
      <xdr:col>0</xdr:col>
      <xdr:colOff>775138</xdr:colOff>
      <xdr:row>2768</xdr:row>
      <xdr:rowOff>32844</xdr:rowOff>
    </xdr:from>
    <xdr:to>
      <xdr:col>0</xdr:col>
      <xdr:colOff>1984813</xdr:colOff>
      <xdr:row>2771</xdr:row>
      <xdr:rowOff>64156</xdr:rowOff>
    </xdr:to>
    <xdr:pic>
      <xdr:nvPicPr>
        <xdr:cNvPr id="131" name="Picture 130">
          <a:extLst>
            <a:ext uri="{FF2B5EF4-FFF2-40B4-BE49-F238E27FC236}">
              <a16:creationId xmlns:a16="http://schemas.microsoft.com/office/drawing/2014/main" id="{833E979A-92A8-44C1-8BED-4EA98342E8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75138" y="623802103"/>
          <a:ext cx="1209675" cy="806450"/>
        </a:xfrm>
        <a:prstGeom prst="rect">
          <a:avLst/>
        </a:prstGeom>
      </xdr:spPr>
    </xdr:pic>
    <xdr:clientData/>
  </xdr:twoCellAnchor>
  <xdr:twoCellAnchor editAs="oneCell">
    <xdr:from>
      <xdr:col>2</xdr:col>
      <xdr:colOff>210206</xdr:colOff>
      <xdr:row>2820</xdr:row>
      <xdr:rowOff>210206</xdr:rowOff>
    </xdr:from>
    <xdr:to>
      <xdr:col>3</xdr:col>
      <xdr:colOff>157654</xdr:colOff>
      <xdr:row>2822</xdr:row>
      <xdr:rowOff>240977</xdr:rowOff>
    </xdr:to>
    <xdr:pic>
      <xdr:nvPicPr>
        <xdr:cNvPr id="132" name="Picture 131">
          <a:extLst>
            <a:ext uri="{FF2B5EF4-FFF2-40B4-BE49-F238E27FC236}">
              <a16:creationId xmlns:a16="http://schemas.microsoft.com/office/drawing/2014/main" id="{BAE8B9BF-89DE-4AFD-AC22-D11FC8D6B8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28292" y="636138620"/>
          <a:ext cx="755431" cy="516874"/>
        </a:xfrm>
        <a:prstGeom prst="rect">
          <a:avLst/>
        </a:prstGeom>
      </xdr:spPr>
    </xdr:pic>
    <xdr:clientData/>
  </xdr:twoCellAnchor>
  <xdr:twoCellAnchor editAs="oneCell">
    <xdr:from>
      <xdr:col>5</xdr:col>
      <xdr:colOff>197069</xdr:colOff>
      <xdr:row>2820</xdr:row>
      <xdr:rowOff>262758</xdr:rowOff>
    </xdr:from>
    <xdr:to>
      <xdr:col>6</xdr:col>
      <xdr:colOff>465411</xdr:colOff>
      <xdr:row>2823</xdr:row>
      <xdr:rowOff>61838</xdr:rowOff>
    </xdr:to>
    <xdr:pic>
      <xdr:nvPicPr>
        <xdr:cNvPr id="133" name="Picture 132">
          <a:extLst>
            <a:ext uri="{FF2B5EF4-FFF2-40B4-BE49-F238E27FC236}">
              <a16:creationId xmlns:a16="http://schemas.microsoft.com/office/drawing/2014/main" id="{F9206897-7DF9-44B3-9F77-4C0377A147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79983" y="636191172"/>
          <a:ext cx="1076325" cy="574218"/>
        </a:xfrm>
        <a:prstGeom prst="rect">
          <a:avLst/>
        </a:prstGeom>
      </xdr:spPr>
    </xdr:pic>
    <xdr:clientData/>
  </xdr:twoCellAnchor>
  <xdr:twoCellAnchor editAs="oneCell">
    <xdr:from>
      <xdr:col>0</xdr:col>
      <xdr:colOff>1064172</xdr:colOff>
      <xdr:row>2820</xdr:row>
      <xdr:rowOff>197069</xdr:rowOff>
    </xdr:from>
    <xdr:to>
      <xdr:col>0</xdr:col>
      <xdr:colOff>1769022</xdr:colOff>
      <xdr:row>2822</xdr:row>
      <xdr:rowOff>180866</xdr:rowOff>
    </xdr:to>
    <xdr:pic>
      <xdr:nvPicPr>
        <xdr:cNvPr id="134" name="Picture 133">
          <a:extLst>
            <a:ext uri="{FF2B5EF4-FFF2-40B4-BE49-F238E27FC236}">
              <a16:creationId xmlns:a16="http://schemas.microsoft.com/office/drawing/2014/main" id="{91D1509F-EE0A-4117-8141-8E27BB9F9A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64172" y="636125483"/>
          <a:ext cx="704850" cy="4699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58"/>
  <sheetViews>
    <sheetView topLeftCell="A139" zoomScale="170" zoomScaleNormal="170" workbookViewId="0">
      <selection activeCell="C145" sqref="C145"/>
    </sheetView>
  </sheetViews>
  <sheetFormatPr defaultRowHeight="15" x14ac:dyDescent="0.25"/>
  <cols>
    <col min="1" max="1" width="33.5703125" style="3" customWidth="1"/>
    <col min="2" max="2" width="9.28515625" style="3" customWidth="1"/>
    <col min="3" max="7" width="11.7109375" style="3" customWidth="1"/>
  </cols>
  <sheetData>
    <row r="1" spans="1:7" ht="22.5" x14ac:dyDescent="0.25">
      <c r="A1" s="1" t="s">
        <v>0</v>
      </c>
      <c r="B1" s="2"/>
      <c r="C1" s="2"/>
      <c r="D1" s="2"/>
      <c r="E1" s="2"/>
      <c r="F1" s="2"/>
      <c r="G1" s="2"/>
    </row>
    <row r="2" spans="1:7" x14ac:dyDescent="0.25">
      <c r="A2" s="328" t="s">
        <v>1</v>
      </c>
      <c r="B2" s="328"/>
      <c r="C2" s="328"/>
      <c r="D2" s="328"/>
      <c r="E2" s="328"/>
      <c r="F2" s="328"/>
      <c r="G2" s="328"/>
    </row>
    <row r="3" spans="1:7" x14ac:dyDescent="0.25">
      <c r="A3" s="243" t="s">
        <v>2</v>
      </c>
      <c r="B3" s="328" t="s">
        <v>280</v>
      </c>
      <c r="C3" s="328"/>
      <c r="D3" s="328"/>
      <c r="E3" s="328"/>
      <c r="F3" s="244"/>
    </row>
    <row r="4" spans="1:7" x14ac:dyDescent="0.25">
      <c r="A4" s="4" t="s">
        <v>3</v>
      </c>
      <c r="B4" s="207"/>
      <c r="C4" s="5"/>
      <c r="D4" s="5"/>
      <c r="E4" s="5"/>
    </row>
    <row r="5" spans="1:7" x14ac:dyDescent="0.25">
      <c r="A5" s="4" t="s">
        <v>4</v>
      </c>
      <c r="B5" s="207"/>
      <c r="C5" s="5"/>
      <c r="D5" s="5"/>
      <c r="E5" s="5"/>
      <c r="F5" s="2" t="s">
        <v>5</v>
      </c>
    </row>
    <row r="6" spans="1:7" x14ac:dyDescent="0.25">
      <c r="A6" s="6"/>
      <c r="B6" s="7"/>
      <c r="C6" s="8"/>
      <c r="D6" s="329" t="s">
        <v>6</v>
      </c>
      <c r="E6" s="330"/>
      <c r="F6" s="331"/>
      <c r="G6" s="9"/>
    </row>
    <row r="7" spans="1:7" ht="31.5" x14ac:dyDescent="0.25">
      <c r="A7" s="10" t="s">
        <v>7</v>
      </c>
      <c r="B7" s="11" t="s">
        <v>8</v>
      </c>
      <c r="C7" s="221" t="s">
        <v>9</v>
      </c>
      <c r="D7" s="12" t="s">
        <v>10</v>
      </c>
      <c r="E7" s="221" t="s">
        <v>11</v>
      </c>
      <c r="F7" s="12" t="s">
        <v>12</v>
      </c>
      <c r="G7" s="222" t="s">
        <v>13</v>
      </c>
    </row>
    <row r="8" spans="1:7" x14ac:dyDescent="0.25">
      <c r="A8" s="57" t="s">
        <v>14</v>
      </c>
      <c r="B8" s="58" t="s">
        <v>15</v>
      </c>
      <c r="C8" s="59" t="s">
        <v>16</v>
      </c>
      <c r="D8" s="245" t="s">
        <v>17</v>
      </c>
      <c r="E8" s="59" t="s">
        <v>18</v>
      </c>
      <c r="F8" s="58" t="s">
        <v>19</v>
      </c>
      <c r="G8" s="60" t="s">
        <v>20</v>
      </c>
    </row>
    <row r="9" spans="1:7" x14ac:dyDescent="0.25">
      <c r="A9" s="246" t="s">
        <v>21</v>
      </c>
      <c r="B9" s="64"/>
      <c r="C9" s="63"/>
      <c r="D9" s="64"/>
      <c r="E9" s="63"/>
      <c r="F9" s="64"/>
      <c r="G9" s="65"/>
    </row>
    <row r="10" spans="1:7" x14ac:dyDescent="0.25">
      <c r="A10" s="247" t="s">
        <v>22</v>
      </c>
      <c r="B10" s="13"/>
      <c r="C10" s="14"/>
      <c r="D10" s="13"/>
      <c r="E10" s="14"/>
      <c r="F10" s="13"/>
      <c r="G10" s="15"/>
    </row>
    <row r="11" spans="1:7" s="219" customFormat="1" ht="11.25" x14ac:dyDescent="0.2">
      <c r="A11" s="127" t="s">
        <v>281</v>
      </c>
      <c r="B11" s="248" t="s">
        <v>325</v>
      </c>
      <c r="C11" s="19">
        <v>71070928.74000001</v>
      </c>
      <c r="D11" s="20">
        <v>37922604.910000004</v>
      </c>
      <c r="E11" s="19">
        <v>53387586.689999998</v>
      </c>
      <c r="F11" s="20">
        <v>91310191.599999994</v>
      </c>
      <c r="G11" s="21">
        <v>102492420</v>
      </c>
    </row>
    <row r="12" spans="1:7" s="219" customFormat="1" ht="11.25" x14ac:dyDescent="0.2">
      <c r="A12" s="127" t="s">
        <v>282</v>
      </c>
      <c r="B12" s="248" t="s">
        <v>326</v>
      </c>
      <c r="C12" s="19">
        <v>22627028</v>
      </c>
      <c r="D12" s="20">
        <v>11478208.889999999</v>
      </c>
      <c r="E12" s="19">
        <v>1368391.1099999999</v>
      </c>
      <c r="F12" s="20">
        <v>12846600</v>
      </c>
      <c r="G12" s="21">
        <v>20043342</v>
      </c>
    </row>
    <row r="13" spans="1:7" s="219" customFormat="1" ht="11.25" x14ac:dyDescent="0.2">
      <c r="A13" s="127" t="s">
        <v>283</v>
      </c>
      <c r="B13" s="248" t="s">
        <v>327</v>
      </c>
      <c r="C13" s="19">
        <v>8341995.3299999991</v>
      </c>
      <c r="D13" s="20">
        <v>4303272.91</v>
      </c>
      <c r="E13" s="19">
        <v>3603727.0900000003</v>
      </c>
      <c r="F13" s="20">
        <v>7907000</v>
      </c>
      <c r="G13" s="21">
        <v>10248000</v>
      </c>
    </row>
    <row r="14" spans="1:7" s="219" customFormat="1" ht="11.25" x14ac:dyDescent="0.2">
      <c r="A14" s="127" t="s">
        <v>284</v>
      </c>
      <c r="B14" s="248" t="s">
        <v>328</v>
      </c>
      <c r="C14" s="19">
        <v>2701875</v>
      </c>
      <c r="D14" s="20">
        <v>1305000</v>
      </c>
      <c r="E14" s="19">
        <v>1550250</v>
      </c>
      <c r="F14" s="20">
        <v>2855250</v>
      </c>
      <c r="G14" s="21">
        <v>3515400</v>
      </c>
    </row>
    <row r="15" spans="1:7" s="219" customFormat="1" ht="11.25" x14ac:dyDescent="0.2">
      <c r="A15" s="127" t="s">
        <v>285</v>
      </c>
      <c r="B15" s="248" t="s">
        <v>329</v>
      </c>
      <c r="C15" s="19">
        <v>2356875</v>
      </c>
      <c r="D15" s="20">
        <v>1210500</v>
      </c>
      <c r="E15" s="19">
        <v>1455750</v>
      </c>
      <c r="F15" s="20">
        <v>2666250</v>
      </c>
      <c r="G15" s="21">
        <v>3304800</v>
      </c>
    </row>
    <row r="16" spans="1:7" s="219" customFormat="1" ht="11.25" x14ac:dyDescent="0.2">
      <c r="A16" s="127" t="s">
        <v>286</v>
      </c>
      <c r="B16" s="248" t="s">
        <v>330</v>
      </c>
      <c r="C16" s="19">
        <v>2096843.27</v>
      </c>
      <c r="D16" s="20">
        <v>2048181.82</v>
      </c>
      <c r="E16" s="19">
        <v>210818.18</v>
      </c>
      <c r="F16" s="20">
        <v>2259000</v>
      </c>
      <c r="G16" s="21">
        <v>2989000</v>
      </c>
    </row>
    <row r="17" spans="1:7" s="219" customFormat="1" ht="11.25" x14ac:dyDescent="0.2">
      <c r="A17" s="127" t="s">
        <v>287</v>
      </c>
      <c r="B17" s="248" t="s">
        <v>463</v>
      </c>
      <c r="C17" s="19">
        <v>337568.18</v>
      </c>
      <c r="D17" s="20">
        <v>193718.18</v>
      </c>
      <c r="E17" s="19">
        <v>400281.82</v>
      </c>
      <c r="F17" s="20">
        <v>594000</v>
      </c>
      <c r="G17" s="21">
        <v>612000</v>
      </c>
    </row>
    <row r="18" spans="1:7" s="219" customFormat="1" ht="11.25" x14ac:dyDescent="0.2">
      <c r="A18" s="127" t="s">
        <v>288</v>
      </c>
      <c r="B18" s="248" t="s">
        <v>464</v>
      </c>
      <c r="C18" s="19">
        <v>30381.82</v>
      </c>
      <c r="D18" s="20">
        <v>19350</v>
      </c>
      <c r="E18" s="19">
        <v>40050</v>
      </c>
      <c r="F18" s="20">
        <v>59400</v>
      </c>
      <c r="G18" s="21">
        <v>61200</v>
      </c>
    </row>
    <row r="19" spans="1:7" s="219" customFormat="1" ht="11.25" x14ac:dyDescent="0.2">
      <c r="A19" s="127" t="s">
        <v>289</v>
      </c>
      <c r="B19" s="248" t="s">
        <v>331</v>
      </c>
      <c r="C19" s="19">
        <v>175000</v>
      </c>
      <c r="D19" s="20">
        <v>0</v>
      </c>
      <c r="E19" s="19">
        <v>1067500</v>
      </c>
      <c r="F19" s="20">
        <v>1067500</v>
      </c>
      <c r="G19" s="21">
        <v>0</v>
      </c>
    </row>
    <row r="20" spans="1:7" s="219" customFormat="1" ht="11.25" x14ac:dyDescent="0.2">
      <c r="A20" s="127" t="s">
        <v>290</v>
      </c>
      <c r="B20" s="248" t="s">
        <v>465</v>
      </c>
      <c r="C20" s="19">
        <v>1984306.81</v>
      </c>
      <c r="D20" s="20">
        <v>1046568</v>
      </c>
      <c r="E20" s="19">
        <v>2294831.89</v>
      </c>
      <c r="F20" s="20">
        <v>3341399.89</v>
      </c>
      <c r="G20" s="21">
        <v>3128706.3599999994</v>
      </c>
    </row>
    <row r="21" spans="1:7" s="219" customFormat="1" ht="11.25" x14ac:dyDescent="0.2">
      <c r="A21" s="127" t="s">
        <v>291</v>
      </c>
      <c r="B21" s="248" t="s">
        <v>332</v>
      </c>
      <c r="C21" s="19">
        <v>1713191.92</v>
      </c>
      <c r="D21" s="20">
        <v>1221669.6900000002</v>
      </c>
      <c r="E21" s="19">
        <v>1411690.31</v>
      </c>
      <c r="F21" s="20">
        <v>2633360</v>
      </c>
      <c r="G21" s="21">
        <v>2400000</v>
      </c>
    </row>
    <row r="22" spans="1:7" s="219" customFormat="1" ht="11.25" x14ac:dyDescent="0.2">
      <c r="A22" s="127" t="s">
        <v>292</v>
      </c>
      <c r="B22" s="248" t="s">
        <v>333</v>
      </c>
      <c r="C22" s="19">
        <v>15364614.93</v>
      </c>
      <c r="D22" s="20">
        <v>8203018</v>
      </c>
      <c r="E22" s="19">
        <v>9879163.9199999999</v>
      </c>
      <c r="F22" s="20">
        <v>18082181.920000002</v>
      </c>
      <c r="G22" s="21">
        <v>20993931.25</v>
      </c>
    </row>
    <row r="23" spans="1:7" s="219" customFormat="1" ht="11.25" x14ac:dyDescent="0.2">
      <c r="A23" s="127" t="s">
        <v>293</v>
      </c>
      <c r="B23" s="248" t="s">
        <v>334</v>
      </c>
      <c r="C23" s="19">
        <v>1767500</v>
      </c>
      <c r="D23" s="20">
        <v>0</v>
      </c>
      <c r="E23" s="19">
        <v>1657500</v>
      </c>
      <c r="F23" s="20">
        <v>1657500</v>
      </c>
      <c r="G23" s="21">
        <v>1906250</v>
      </c>
    </row>
    <row r="24" spans="1:7" s="219" customFormat="1" ht="11.25" x14ac:dyDescent="0.2">
      <c r="A24" s="127" t="s">
        <v>294</v>
      </c>
      <c r="B24" s="248" t="s">
        <v>335</v>
      </c>
      <c r="C24" s="19">
        <v>6478156.9200000009</v>
      </c>
      <c r="D24" s="20">
        <v>0</v>
      </c>
      <c r="E24" s="19">
        <v>0</v>
      </c>
      <c r="F24" s="20">
        <v>0</v>
      </c>
      <c r="G24" s="21">
        <v>0</v>
      </c>
    </row>
    <row r="25" spans="1:7" s="219" customFormat="1" ht="11.25" x14ac:dyDescent="0.2">
      <c r="A25" s="127" t="s">
        <v>295</v>
      </c>
      <c r="B25" s="248" t="s">
        <v>336</v>
      </c>
      <c r="C25" s="19">
        <v>11030900.600000003</v>
      </c>
      <c r="D25" s="20">
        <v>5881208.3799999999</v>
      </c>
      <c r="E25" s="19">
        <v>7024440.2600000016</v>
      </c>
      <c r="F25" s="20">
        <v>12905648.639999999</v>
      </c>
      <c r="G25" s="21">
        <v>14705752.680000003</v>
      </c>
    </row>
    <row r="26" spans="1:7" s="219" customFormat="1" ht="11.25" x14ac:dyDescent="0.2">
      <c r="A26" s="127" t="s">
        <v>296</v>
      </c>
      <c r="B26" s="248" t="s">
        <v>337</v>
      </c>
      <c r="C26" s="19">
        <v>412883.49</v>
      </c>
      <c r="D26" s="20">
        <v>394300</v>
      </c>
      <c r="E26" s="19">
        <v>-2280.4799999999996</v>
      </c>
      <c r="F26" s="20">
        <v>392019.52</v>
      </c>
      <c r="G26" s="21">
        <v>915000</v>
      </c>
    </row>
    <row r="27" spans="1:7" s="219" customFormat="1" ht="11.25" x14ac:dyDescent="0.2">
      <c r="A27" s="127" t="s">
        <v>297</v>
      </c>
      <c r="B27" s="248" t="s">
        <v>338</v>
      </c>
      <c r="C27" s="19">
        <v>1819024.4900000002</v>
      </c>
      <c r="D27" s="20">
        <v>1221471.46</v>
      </c>
      <c r="E27" s="19">
        <v>1526054.7799999998</v>
      </c>
      <c r="F27" s="20">
        <v>2747526.2399999998</v>
      </c>
      <c r="G27" s="21">
        <v>3054574.8099999996</v>
      </c>
    </row>
    <row r="28" spans="1:7" s="219" customFormat="1" ht="11.25" x14ac:dyDescent="0.2">
      <c r="A28" s="127" t="s">
        <v>298</v>
      </c>
      <c r="B28" s="248" t="s">
        <v>339</v>
      </c>
      <c r="C28" s="19">
        <v>418400</v>
      </c>
      <c r="D28" s="20">
        <v>214700</v>
      </c>
      <c r="E28" s="19">
        <v>181250</v>
      </c>
      <c r="F28" s="20">
        <v>395950</v>
      </c>
      <c r="G28" s="21">
        <v>457500</v>
      </c>
    </row>
    <row r="29" spans="1:7" x14ac:dyDescent="0.25">
      <c r="A29" s="130" t="s">
        <v>50</v>
      </c>
      <c r="B29" s="128"/>
      <c r="C29" s="131"/>
      <c r="D29" s="132"/>
      <c r="E29" s="133"/>
      <c r="F29" s="132"/>
      <c r="G29" s="134"/>
    </row>
    <row r="30" spans="1:7" s="219" customFormat="1" ht="11.25" x14ac:dyDescent="0.2">
      <c r="A30" s="127" t="s">
        <v>299</v>
      </c>
      <c r="B30" s="248" t="s">
        <v>52</v>
      </c>
      <c r="C30" s="19">
        <v>449508.52</v>
      </c>
      <c r="D30" s="20">
        <v>0</v>
      </c>
      <c r="E30" s="19">
        <v>0</v>
      </c>
      <c r="F30" s="20">
        <v>0</v>
      </c>
      <c r="G30" s="21">
        <v>0</v>
      </c>
    </row>
    <row r="31" spans="1:7" s="219" customFormat="1" ht="11.25" x14ac:dyDescent="0.2">
      <c r="A31" s="136" t="s">
        <v>300</v>
      </c>
      <c r="B31" s="248" t="s">
        <v>54</v>
      </c>
      <c r="C31" s="19">
        <f>1402661.99+946245.34</f>
        <v>2348907.33</v>
      </c>
      <c r="D31" s="20">
        <v>0</v>
      </c>
      <c r="E31" s="19">
        <f>89663.47+119084.07</f>
        <v>208747.54</v>
      </c>
      <c r="F31" s="20">
        <f>89663.47+119084.07</f>
        <v>208747.54</v>
      </c>
      <c r="G31" s="21">
        <f>1604129.61+782704.51</f>
        <v>2386834.12</v>
      </c>
    </row>
    <row r="32" spans="1:7" s="219" customFormat="1" ht="11.25" x14ac:dyDescent="0.2">
      <c r="A32" s="127" t="s">
        <v>301</v>
      </c>
      <c r="B32" s="248" t="s">
        <v>56</v>
      </c>
      <c r="C32" s="19">
        <f>1770869.03+1207930.35</f>
        <v>2978799.38</v>
      </c>
      <c r="D32" s="20">
        <f>458795.18+255120.57</f>
        <v>713915.75</v>
      </c>
      <c r="E32" s="19">
        <f>2031766.69+711095.12</f>
        <v>2742861.81</v>
      </c>
      <c r="F32" s="20">
        <f>2490561.87+966215.69</f>
        <v>3456777.56</v>
      </c>
      <c r="G32" s="21">
        <f>1935046.59+638758.12</f>
        <v>2573804.71</v>
      </c>
    </row>
    <row r="33" spans="1:7" s="219" customFormat="1" ht="11.25" x14ac:dyDescent="0.2">
      <c r="A33" s="127" t="s">
        <v>302</v>
      </c>
      <c r="B33" s="248" t="s">
        <v>58</v>
      </c>
      <c r="C33" s="19">
        <v>1358.26</v>
      </c>
      <c r="D33" s="20">
        <v>0</v>
      </c>
      <c r="E33" s="19">
        <v>95397.700000000012</v>
      </c>
      <c r="F33" s="20">
        <v>95397.700000000012</v>
      </c>
      <c r="G33" s="21">
        <v>218160.03000000009</v>
      </c>
    </row>
    <row r="34" spans="1:7" s="219" customFormat="1" ht="11.25" x14ac:dyDescent="0.2">
      <c r="A34" s="127" t="s">
        <v>303</v>
      </c>
      <c r="B34" s="248" t="s">
        <v>60</v>
      </c>
      <c r="C34" s="19">
        <f>40000+20000</f>
        <v>60000</v>
      </c>
      <c r="D34" s="20">
        <f>20000+10000</f>
        <v>30000</v>
      </c>
      <c r="E34" s="19">
        <v>10000</v>
      </c>
      <c r="F34" s="20">
        <f>30000+10000</f>
        <v>40000</v>
      </c>
      <c r="G34" s="21">
        <v>270000</v>
      </c>
    </row>
    <row r="35" spans="1:7" x14ac:dyDescent="0.25">
      <c r="A35" s="26" t="s">
        <v>61</v>
      </c>
      <c r="B35" s="13"/>
      <c r="C35" s="19"/>
      <c r="D35" s="20"/>
      <c r="E35" s="19"/>
      <c r="F35" s="20"/>
      <c r="G35" s="15"/>
    </row>
    <row r="36" spans="1:7" s="219" customFormat="1" ht="11.25" x14ac:dyDescent="0.2">
      <c r="A36" s="18" t="s">
        <v>62</v>
      </c>
      <c r="B36" s="248" t="s">
        <v>341</v>
      </c>
      <c r="C36" s="19">
        <v>6757905.29</v>
      </c>
      <c r="D36" s="20">
        <v>3024136.0500000003</v>
      </c>
      <c r="E36" s="19">
        <v>3772363.9499999993</v>
      </c>
      <c r="F36" s="20">
        <v>6796500</v>
      </c>
      <c r="G36" s="21">
        <f>7765000+30800</f>
        <v>7795800</v>
      </c>
    </row>
    <row r="37" spans="1:7" s="219" customFormat="1" ht="11.25" x14ac:dyDescent="0.2">
      <c r="A37" s="18" t="s">
        <v>63</v>
      </c>
      <c r="B37" s="248" t="s">
        <v>342</v>
      </c>
      <c r="C37" s="19">
        <v>35161</v>
      </c>
      <c r="D37" s="20">
        <v>0</v>
      </c>
      <c r="E37" s="19">
        <v>360000</v>
      </c>
      <c r="F37" s="20">
        <v>360000</v>
      </c>
      <c r="G37" s="21">
        <v>760000</v>
      </c>
    </row>
    <row r="38" spans="1:7" s="219" customFormat="1" ht="11.25" x14ac:dyDescent="0.2">
      <c r="A38" s="18" t="s">
        <v>64</v>
      </c>
      <c r="B38" s="248" t="s">
        <v>343</v>
      </c>
      <c r="C38" s="19">
        <v>4880567.95</v>
      </c>
      <c r="D38" s="20">
        <v>2325570</v>
      </c>
      <c r="E38" s="19">
        <v>4917930</v>
      </c>
      <c r="F38" s="20">
        <v>7243500</v>
      </c>
      <c r="G38" s="21">
        <v>9273268.879999999</v>
      </c>
    </row>
    <row r="39" spans="1:7" s="219" customFormat="1" ht="11.25" x14ac:dyDescent="0.2">
      <c r="A39" s="18" t="s">
        <v>65</v>
      </c>
      <c r="B39" s="248" t="s">
        <v>396</v>
      </c>
      <c r="C39" s="19">
        <v>273300</v>
      </c>
      <c r="D39" s="20">
        <v>60000</v>
      </c>
      <c r="E39" s="19">
        <v>690000</v>
      </c>
      <c r="F39" s="20">
        <v>750000</v>
      </c>
      <c r="G39" s="21">
        <v>500000</v>
      </c>
    </row>
    <row r="40" spans="1:7" s="219" customFormat="1" ht="11.25" x14ac:dyDescent="0.2">
      <c r="A40" s="18" t="s">
        <v>66</v>
      </c>
      <c r="B40" s="248" t="s">
        <v>345</v>
      </c>
      <c r="C40" s="19">
        <v>3529164.0100000002</v>
      </c>
      <c r="D40" s="20">
        <v>1098195.1800000002</v>
      </c>
      <c r="E40" s="19">
        <v>4210401.32</v>
      </c>
      <c r="F40" s="20">
        <v>5308596.5</v>
      </c>
      <c r="G40" s="21">
        <f>5420399+295000</f>
        <v>5715399</v>
      </c>
    </row>
    <row r="41" spans="1:7" s="219" customFormat="1" ht="11.25" x14ac:dyDescent="0.2">
      <c r="A41" s="18" t="s">
        <v>67</v>
      </c>
      <c r="B41" s="248" t="s">
        <v>436</v>
      </c>
      <c r="C41" s="19">
        <v>169842.5</v>
      </c>
      <c r="D41" s="20">
        <v>172450</v>
      </c>
      <c r="E41" s="19">
        <v>282550</v>
      </c>
      <c r="F41" s="20">
        <v>455000</v>
      </c>
      <c r="G41" s="21">
        <v>705000</v>
      </c>
    </row>
    <row r="42" spans="1:7" s="219" customFormat="1" ht="11.25" x14ac:dyDescent="0.2">
      <c r="A42" s="18" t="s">
        <v>69</v>
      </c>
      <c r="B42" s="248" t="s">
        <v>445</v>
      </c>
      <c r="C42" s="19">
        <v>250000</v>
      </c>
      <c r="D42" s="20">
        <v>149950</v>
      </c>
      <c r="E42" s="19">
        <v>210050</v>
      </c>
      <c r="F42" s="20">
        <v>360000</v>
      </c>
      <c r="G42" s="21">
        <v>400000</v>
      </c>
    </row>
    <row r="43" spans="1:7" s="219" customFormat="1" ht="11.25" x14ac:dyDescent="0.2">
      <c r="A43" s="18" t="s">
        <v>70</v>
      </c>
      <c r="B43" s="248" t="s">
        <v>379</v>
      </c>
      <c r="C43" s="19">
        <v>1492484.5</v>
      </c>
      <c r="D43" s="20">
        <v>718363.82000000007</v>
      </c>
      <c r="E43" s="19">
        <v>1236636.18</v>
      </c>
      <c r="F43" s="20">
        <v>1955000</v>
      </c>
      <c r="G43" s="21">
        <f>2600000+1550000</f>
        <v>4150000</v>
      </c>
    </row>
    <row r="44" spans="1:7" s="219" customFormat="1" ht="11.25" x14ac:dyDescent="0.2">
      <c r="A44" s="18" t="s">
        <v>71</v>
      </c>
      <c r="B44" s="248" t="s">
        <v>449</v>
      </c>
      <c r="C44" s="19">
        <v>550000</v>
      </c>
      <c r="D44" s="20">
        <v>0</v>
      </c>
      <c r="E44" s="19">
        <v>445000</v>
      </c>
      <c r="F44" s="20">
        <v>445000</v>
      </c>
      <c r="G44" s="21">
        <v>500000</v>
      </c>
    </row>
    <row r="45" spans="1:7" s="219" customFormat="1" ht="11.25" x14ac:dyDescent="0.2">
      <c r="A45" s="18" t="s">
        <v>72</v>
      </c>
      <c r="B45" s="248" t="s">
        <v>392</v>
      </c>
      <c r="C45" s="19">
        <v>12114700.49</v>
      </c>
      <c r="D45" s="20">
        <v>3594347</v>
      </c>
      <c r="E45" s="19">
        <v>3085653</v>
      </c>
      <c r="F45" s="20">
        <v>6680000</v>
      </c>
      <c r="G45" s="21">
        <v>7700000</v>
      </c>
    </row>
    <row r="46" spans="1:7" s="219" customFormat="1" ht="11.25" x14ac:dyDescent="0.2">
      <c r="A46" s="18" t="s">
        <v>74</v>
      </c>
      <c r="B46" s="248" t="s">
        <v>447</v>
      </c>
      <c r="C46" s="19">
        <v>7295833.1900000004</v>
      </c>
      <c r="D46" s="20">
        <v>2145591.5</v>
      </c>
      <c r="E46" s="19">
        <v>2854408.5</v>
      </c>
      <c r="F46" s="20">
        <v>5000000</v>
      </c>
      <c r="G46" s="21">
        <v>5975000</v>
      </c>
    </row>
    <row r="47" spans="1:7" s="219" customFormat="1" ht="11.25" x14ac:dyDescent="0.2">
      <c r="A47" s="18" t="s">
        <v>75</v>
      </c>
      <c r="B47" s="248" t="s">
        <v>347</v>
      </c>
      <c r="C47" s="19">
        <v>16519023.559999999</v>
      </c>
      <c r="D47" s="20">
        <v>3772664.71</v>
      </c>
      <c r="E47" s="19">
        <v>9137605.2899999991</v>
      </c>
      <c r="F47" s="20">
        <v>12910270</v>
      </c>
      <c r="G47" s="21">
        <f>16720400+72000</f>
        <v>16792400</v>
      </c>
    </row>
    <row r="48" spans="1:7" s="219" customFormat="1" ht="11.25" x14ac:dyDescent="0.2">
      <c r="A48" s="18" t="s">
        <v>76</v>
      </c>
      <c r="B48" s="248" t="s">
        <v>444</v>
      </c>
      <c r="C48" s="19">
        <v>1116076</v>
      </c>
      <c r="D48" s="20">
        <v>946830</v>
      </c>
      <c r="E48" s="19">
        <v>977170</v>
      </c>
      <c r="F48" s="20">
        <v>1924000</v>
      </c>
      <c r="G48" s="21">
        <v>1750000</v>
      </c>
    </row>
    <row r="49" spans="1:7" s="219" customFormat="1" ht="11.25" x14ac:dyDescent="0.2">
      <c r="A49" s="18" t="s">
        <v>77</v>
      </c>
      <c r="B49" s="248" t="s">
        <v>457</v>
      </c>
      <c r="C49" s="19">
        <v>943569.92000000004</v>
      </c>
      <c r="D49" s="20">
        <v>0</v>
      </c>
      <c r="E49" s="19">
        <v>1000000</v>
      </c>
      <c r="F49" s="20">
        <v>1000000</v>
      </c>
      <c r="G49" s="21">
        <v>1000000</v>
      </c>
    </row>
    <row r="50" spans="1:7" s="219" customFormat="1" ht="11.25" x14ac:dyDescent="0.2">
      <c r="A50" s="18" t="s">
        <v>78</v>
      </c>
      <c r="B50" s="248" t="s">
        <v>348</v>
      </c>
      <c r="C50" s="19">
        <v>12887929.890000002</v>
      </c>
      <c r="D50" s="20">
        <v>2294302</v>
      </c>
      <c r="E50" s="19">
        <v>14003793</v>
      </c>
      <c r="F50" s="20">
        <v>16298095</v>
      </c>
      <c r="G50" s="21">
        <f>19176230+50000</f>
        <v>19226230</v>
      </c>
    </row>
    <row r="51" spans="1:7" s="219" customFormat="1" ht="11.25" x14ac:dyDescent="0.2">
      <c r="A51" s="18" t="s">
        <v>80</v>
      </c>
      <c r="B51" s="248" t="s">
        <v>426</v>
      </c>
      <c r="C51" s="19">
        <f>1052514.75+224800</f>
        <v>1277314.75</v>
      </c>
      <c r="D51" s="20">
        <v>398107.89999999997</v>
      </c>
      <c r="E51" s="19">
        <v>571892.1</v>
      </c>
      <c r="F51" s="20">
        <v>970000</v>
      </c>
      <c r="G51" s="21">
        <v>950000</v>
      </c>
    </row>
    <row r="52" spans="1:7" s="219" customFormat="1" ht="11.25" x14ac:dyDescent="0.2">
      <c r="A52" s="18" t="s">
        <v>82</v>
      </c>
      <c r="B52" s="248" t="s">
        <v>428</v>
      </c>
      <c r="C52" s="19">
        <v>10817826.800000001</v>
      </c>
      <c r="D52" s="20">
        <v>4060038.86</v>
      </c>
      <c r="E52" s="19">
        <v>259961.14000000019</v>
      </c>
      <c r="F52" s="20">
        <v>4320000</v>
      </c>
      <c r="G52" s="21">
        <v>4320000</v>
      </c>
    </row>
    <row r="53" spans="1:7" s="219" customFormat="1" ht="11.25" x14ac:dyDescent="0.2">
      <c r="A53" s="18" t="s">
        <v>83</v>
      </c>
      <c r="B53" s="248" t="s">
        <v>349</v>
      </c>
      <c r="C53" s="19">
        <v>400</v>
      </c>
      <c r="D53" s="20">
        <v>200</v>
      </c>
      <c r="E53" s="19">
        <v>27800</v>
      </c>
      <c r="F53" s="20">
        <v>28000</v>
      </c>
      <c r="G53" s="21">
        <v>28000</v>
      </c>
    </row>
    <row r="54" spans="1:7" s="219" customFormat="1" ht="11.25" x14ac:dyDescent="0.2">
      <c r="A54" s="24" t="s">
        <v>84</v>
      </c>
      <c r="B54" s="248" t="s">
        <v>350</v>
      </c>
      <c r="C54" s="19">
        <v>728412.96</v>
      </c>
      <c r="D54" s="20">
        <v>283608.53000000003</v>
      </c>
      <c r="E54" s="19">
        <v>681891.47</v>
      </c>
      <c r="F54" s="20">
        <v>965500</v>
      </c>
      <c r="G54" s="21">
        <v>660000</v>
      </c>
    </row>
    <row r="55" spans="1:7" s="219" customFormat="1" ht="11.25" x14ac:dyDescent="0.2">
      <c r="A55" s="18" t="s">
        <v>85</v>
      </c>
      <c r="B55" s="248" t="s">
        <v>351</v>
      </c>
      <c r="C55" s="19">
        <f>906944.12+5708.49</f>
        <v>912652.61</v>
      </c>
      <c r="D55" s="20">
        <v>249611.83</v>
      </c>
      <c r="E55" s="19">
        <v>764756.17</v>
      </c>
      <c r="F55" s="20">
        <v>1014368</v>
      </c>
      <c r="G55" s="21">
        <v>661600</v>
      </c>
    </row>
    <row r="56" spans="1:7" s="219" customFormat="1" ht="11.25" x14ac:dyDescent="0.2">
      <c r="A56" s="27" t="s">
        <v>88</v>
      </c>
      <c r="B56" s="249" t="s">
        <v>380</v>
      </c>
      <c r="C56" s="28">
        <v>617000</v>
      </c>
      <c r="D56" s="250">
        <v>0</v>
      </c>
      <c r="E56" s="28">
        <v>790000</v>
      </c>
      <c r="F56" s="250">
        <v>790000</v>
      </c>
      <c r="G56" s="251">
        <f>570000+85000</f>
        <v>655000</v>
      </c>
    </row>
    <row r="57" spans="1:7" x14ac:dyDescent="0.25">
      <c r="A57" s="18"/>
      <c r="B57" s="252"/>
      <c r="C57" s="162"/>
      <c r="D57" s="162"/>
      <c r="E57" s="162"/>
      <c r="F57" s="162"/>
      <c r="G57" s="162"/>
    </row>
    <row r="58" spans="1:7" x14ac:dyDescent="0.25">
      <c r="A58" s="18"/>
      <c r="B58" s="252"/>
      <c r="C58" s="162"/>
      <c r="D58" s="162"/>
      <c r="E58" s="162"/>
      <c r="F58" s="162"/>
      <c r="G58" s="162"/>
    </row>
    <row r="59" spans="1:7" x14ac:dyDescent="0.25">
      <c r="A59" s="18"/>
      <c r="B59" s="252"/>
      <c r="C59" s="162"/>
      <c r="D59" s="162"/>
      <c r="E59" s="162"/>
      <c r="F59" s="162"/>
      <c r="G59" s="162"/>
    </row>
    <row r="60" spans="1:7" x14ac:dyDescent="0.25">
      <c r="A60" s="18"/>
      <c r="B60" s="252"/>
      <c r="C60" s="162"/>
      <c r="D60" s="162"/>
      <c r="E60" s="162"/>
      <c r="F60" s="162"/>
      <c r="G60" s="162"/>
    </row>
    <row r="61" spans="1:7" x14ac:dyDescent="0.25">
      <c r="A61" s="18"/>
      <c r="B61" s="252"/>
      <c r="C61" s="162"/>
      <c r="D61" s="162"/>
      <c r="E61" s="162"/>
      <c r="F61" s="162"/>
      <c r="G61" s="162"/>
    </row>
    <row r="62" spans="1:7" x14ac:dyDescent="0.25">
      <c r="A62" s="18"/>
      <c r="B62" s="252"/>
      <c r="C62" s="162"/>
      <c r="D62" s="162"/>
      <c r="E62" s="162"/>
      <c r="F62" s="162"/>
      <c r="G62" s="162"/>
    </row>
    <row r="63" spans="1:7" ht="22.5" x14ac:dyDescent="0.25">
      <c r="A63" s="1" t="s">
        <v>0</v>
      </c>
      <c r="B63" s="2"/>
      <c r="C63" s="2"/>
      <c r="D63" s="2"/>
      <c r="E63" s="2"/>
      <c r="F63" s="2"/>
      <c r="G63" s="2"/>
    </row>
    <row r="64" spans="1:7" x14ac:dyDescent="0.25">
      <c r="A64" s="328" t="s">
        <v>1</v>
      </c>
      <c r="B64" s="328"/>
      <c r="C64" s="328"/>
      <c r="D64" s="328"/>
      <c r="E64" s="328"/>
      <c r="F64" s="328"/>
      <c r="G64" s="328"/>
    </row>
    <row r="65" spans="1:7" x14ac:dyDescent="0.25">
      <c r="A65" s="243" t="s">
        <v>2</v>
      </c>
      <c r="B65" s="328" t="s">
        <v>280</v>
      </c>
      <c r="C65" s="328"/>
      <c r="D65" s="328"/>
      <c r="E65" s="328"/>
      <c r="F65" s="244"/>
    </row>
    <row r="66" spans="1:7" x14ac:dyDescent="0.25">
      <c r="A66" s="4" t="s">
        <v>3</v>
      </c>
      <c r="B66" s="207"/>
      <c r="C66" s="5"/>
      <c r="D66" s="5"/>
      <c r="E66" s="5"/>
    </row>
    <row r="67" spans="1:7" x14ac:dyDescent="0.25">
      <c r="A67" s="4" t="s">
        <v>4</v>
      </c>
      <c r="B67" s="207"/>
      <c r="C67" s="5"/>
      <c r="D67" s="5"/>
      <c r="E67" s="5"/>
      <c r="F67" s="2" t="s">
        <v>87</v>
      </c>
    </row>
    <row r="68" spans="1:7" x14ac:dyDescent="0.25">
      <c r="A68" s="6"/>
      <c r="B68" s="7"/>
      <c r="C68" s="8"/>
      <c r="D68" s="329" t="s">
        <v>6</v>
      </c>
      <c r="E68" s="330"/>
      <c r="F68" s="331"/>
      <c r="G68" s="9"/>
    </row>
    <row r="69" spans="1:7" ht="31.5" x14ac:dyDescent="0.25">
      <c r="A69" s="10" t="s">
        <v>7</v>
      </c>
      <c r="B69" s="11" t="s">
        <v>8</v>
      </c>
      <c r="C69" s="221" t="s">
        <v>9</v>
      </c>
      <c r="D69" s="12" t="s">
        <v>10</v>
      </c>
      <c r="E69" s="221" t="s">
        <v>11</v>
      </c>
      <c r="F69" s="12" t="s">
        <v>12</v>
      </c>
      <c r="G69" s="222" t="s">
        <v>13</v>
      </c>
    </row>
    <row r="70" spans="1:7" x14ac:dyDescent="0.25">
      <c r="A70" s="57" t="s">
        <v>14</v>
      </c>
      <c r="B70" s="58" t="s">
        <v>15</v>
      </c>
      <c r="C70" s="59" t="s">
        <v>16</v>
      </c>
      <c r="D70" s="245" t="s">
        <v>17</v>
      </c>
      <c r="E70" s="59" t="s">
        <v>18</v>
      </c>
      <c r="F70" s="58" t="s">
        <v>19</v>
      </c>
      <c r="G70" s="60" t="s">
        <v>20</v>
      </c>
    </row>
    <row r="71" spans="1:7" s="219" customFormat="1" ht="11.25" x14ac:dyDescent="0.2">
      <c r="A71" s="31" t="s">
        <v>90</v>
      </c>
      <c r="B71" s="253" t="s">
        <v>395</v>
      </c>
      <c r="C71" s="254">
        <v>4939000</v>
      </c>
      <c r="D71" s="255">
        <v>839900</v>
      </c>
      <c r="E71" s="254">
        <v>1741643.94</v>
      </c>
      <c r="F71" s="255">
        <v>2581543.94</v>
      </c>
      <c r="G71" s="256">
        <v>4638043.9399999995</v>
      </c>
    </row>
    <row r="72" spans="1:7" s="219" customFormat="1" ht="11.25" x14ac:dyDescent="0.2">
      <c r="A72" s="18" t="s">
        <v>91</v>
      </c>
      <c r="B72" s="248" t="s">
        <v>459</v>
      </c>
      <c r="C72" s="19">
        <v>0</v>
      </c>
      <c r="D72" s="20">
        <v>0</v>
      </c>
      <c r="E72" s="19">
        <v>100000</v>
      </c>
      <c r="F72" s="20">
        <v>100000</v>
      </c>
      <c r="G72" s="21">
        <v>100000</v>
      </c>
    </row>
    <row r="73" spans="1:7" s="219" customFormat="1" ht="11.25" x14ac:dyDescent="0.2">
      <c r="A73" s="18" t="s">
        <v>92</v>
      </c>
      <c r="B73" s="248" t="s">
        <v>352</v>
      </c>
      <c r="C73" s="19">
        <v>15000000</v>
      </c>
      <c r="D73" s="20">
        <v>10000000</v>
      </c>
      <c r="E73" s="19">
        <v>10000000</v>
      </c>
      <c r="F73" s="20">
        <v>20000000</v>
      </c>
      <c r="G73" s="21">
        <v>20000000</v>
      </c>
    </row>
    <row r="74" spans="1:7" s="219" customFormat="1" ht="11.25" x14ac:dyDescent="0.2">
      <c r="A74" s="18" t="s">
        <v>93</v>
      </c>
      <c r="B74" s="248" t="s">
        <v>353</v>
      </c>
      <c r="C74" s="19">
        <v>35000</v>
      </c>
      <c r="D74" s="20">
        <v>26000</v>
      </c>
      <c r="E74" s="19">
        <v>17081.25</v>
      </c>
      <c r="F74" s="20">
        <v>43081.25</v>
      </c>
      <c r="G74" s="21">
        <v>41610.29</v>
      </c>
    </row>
    <row r="75" spans="1:7" s="219" customFormat="1" ht="11.25" x14ac:dyDescent="0.2">
      <c r="A75" s="18" t="s">
        <v>94</v>
      </c>
      <c r="B75" s="248" t="s">
        <v>442</v>
      </c>
      <c r="C75" s="19">
        <v>180000</v>
      </c>
      <c r="D75" s="20">
        <v>75000</v>
      </c>
      <c r="E75" s="19">
        <v>129000</v>
      </c>
      <c r="F75" s="20">
        <v>204000</v>
      </c>
      <c r="G75" s="21">
        <v>204000</v>
      </c>
    </row>
    <row r="76" spans="1:7" s="219" customFormat="1" ht="11.25" x14ac:dyDescent="0.2">
      <c r="A76" s="237" t="s">
        <v>520</v>
      </c>
      <c r="B76" s="248" t="s">
        <v>440</v>
      </c>
      <c r="C76" s="19">
        <v>0</v>
      </c>
      <c r="D76" s="20">
        <v>0</v>
      </c>
      <c r="E76" s="19">
        <v>0</v>
      </c>
      <c r="F76" s="20">
        <v>0</v>
      </c>
      <c r="G76" s="21">
        <v>400000</v>
      </c>
    </row>
    <row r="77" spans="1:7" s="219" customFormat="1" ht="11.25" x14ac:dyDescent="0.2">
      <c r="A77" s="237" t="s">
        <v>487</v>
      </c>
      <c r="B77" s="248" t="s">
        <v>354</v>
      </c>
      <c r="C77" s="19">
        <v>177500</v>
      </c>
      <c r="D77" s="20">
        <v>0</v>
      </c>
      <c r="E77" s="19">
        <v>0</v>
      </c>
      <c r="F77" s="20">
        <v>0</v>
      </c>
      <c r="G77" s="21">
        <v>0</v>
      </c>
    </row>
    <row r="78" spans="1:7" s="219" customFormat="1" ht="11.25" x14ac:dyDescent="0.2">
      <c r="A78" s="18" t="s">
        <v>95</v>
      </c>
      <c r="B78" s="248" t="s">
        <v>406</v>
      </c>
      <c r="C78" s="19">
        <f>4366869.74+500000</f>
        <v>4866869.74</v>
      </c>
      <c r="D78" s="20">
        <v>2151851.7999999998</v>
      </c>
      <c r="E78" s="19">
        <v>2238868.2000000002</v>
      </c>
      <c r="F78" s="20">
        <v>4390720</v>
      </c>
      <c r="G78" s="21">
        <v>4765720</v>
      </c>
    </row>
    <row r="79" spans="1:7" s="219" customFormat="1" ht="11.25" x14ac:dyDescent="0.2">
      <c r="A79" s="18" t="s">
        <v>97</v>
      </c>
      <c r="B79" s="248" t="s">
        <v>473</v>
      </c>
      <c r="C79" s="19">
        <v>8000</v>
      </c>
      <c r="D79" s="20">
        <v>56800</v>
      </c>
      <c r="E79" s="19">
        <v>1210400</v>
      </c>
      <c r="F79" s="20">
        <v>1267200</v>
      </c>
      <c r="G79" s="21">
        <v>1060800</v>
      </c>
    </row>
    <row r="80" spans="1:7" s="219" customFormat="1" ht="11.25" x14ac:dyDescent="0.2">
      <c r="A80" s="32" t="s">
        <v>98</v>
      </c>
      <c r="B80" s="248" t="s">
        <v>381</v>
      </c>
      <c r="C80" s="19">
        <v>10975791.789999999</v>
      </c>
      <c r="D80" s="20">
        <v>5302907.25</v>
      </c>
      <c r="E80" s="19">
        <v>8512452.75</v>
      </c>
      <c r="F80" s="20">
        <v>13815360</v>
      </c>
      <c r="G80" s="21">
        <f>18195360+10800000</f>
        <v>28995360</v>
      </c>
    </row>
    <row r="81" spans="1:7" s="219" customFormat="1" ht="11.25" x14ac:dyDescent="0.2">
      <c r="A81" s="32" t="s">
        <v>100</v>
      </c>
      <c r="B81" s="248" t="s">
        <v>356</v>
      </c>
      <c r="C81" s="19">
        <v>78794604.199999988</v>
      </c>
      <c r="D81" s="20">
        <v>27992784.880000003</v>
      </c>
      <c r="E81" s="19">
        <v>20338138.219999999</v>
      </c>
      <c r="F81" s="20">
        <v>49330923.100000001</v>
      </c>
      <c r="G81" s="21">
        <f>54603073.86+1590000</f>
        <v>56193073.859999999</v>
      </c>
    </row>
    <row r="82" spans="1:7" s="219" customFormat="1" ht="11.25" x14ac:dyDescent="0.2">
      <c r="A82" s="18" t="s">
        <v>101</v>
      </c>
      <c r="B82" s="248" t="s">
        <v>484</v>
      </c>
      <c r="C82" s="19">
        <v>72870</v>
      </c>
      <c r="D82" s="20">
        <v>0</v>
      </c>
      <c r="E82" s="19">
        <v>220000</v>
      </c>
      <c r="F82" s="20">
        <v>220000</v>
      </c>
      <c r="G82" s="21">
        <v>175000</v>
      </c>
    </row>
    <row r="83" spans="1:7" s="219" customFormat="1" ht="11.25" x14ac:dyDescent="0.2">
      <c r="A83" s="18" t="s">
        <v>102</v>
      </c>
      <c r="B83" s="248" t="s">
        <v>467</v>
      </c>
      <c r="C83" s="19">
        <v>80693</v>
      </c>
      <c r="D83" s="20">
        <v>0</v>
      </c>
      <c r="E83" s="19">
        <v>40000</v>
      </c>
      <c r="F83" s="20">
        <v>40000</v>
      </c>
      <c r="G83" s="21">
        <v>40000</v>
      </c>
    </row>
    <row r="84" spans="1:7" s="219" customFormat="1" ht="11.25" x14ac:dyDescent="0.2">
      <c r="A84" s="18" t="s">
        <v>103</v>
      </c>
      <c r="B84" s="248" t="s">
        <v>413</v>
      </c>
      <c r="C84" s="19">
        <v>1340579.8399999999</v>
      </c>
      <c r="D84" s="20">
        <v>129280</v>
      </c>
      <c r="E84" s="19">
        <v>805720</v>
      </c>
      <c r="F84" s="20">
        <v>935000</v>
      </c>
      <c r="G84" s="21">
        <v>935000</v>
      </c>
    </row>
    <row r="85" spans="1:7" s="219" customFormat="1" ht="11.25" x14ac:dyDescent="0.2">
      <c r="A85" s="18" t="s">
        <v>104</v>
      </c>
      <c r="B85" s="248" t="s">
        <v>358</v>
      </c>
      <c r="C85" s="19">
        <f>37280+144253</f>
        <v>181533</v>
      </c>
      <c r="D85" s="20">
        <f>15850+28750</f>
        <v>44600</v>
      </c>
      <c r="E85" s="19">
        <f>406550+676750</f>
        <v>1083300</v>
      </c>
      <c r="F85" s="20">
        <f>422400+705500</f>
        <v>1127900</v>
      </c>
      <c r="G85" s="21">
        <f>296000+771150</f>
        <v>1067150</v>
      </c>
    </row>
    <row r="86" spans="1:7" s="219" customFormat="1" ht="11.25" x14ac:dyDescent="0.2">
      <c r="A86" s="18" t="s">
        <v>106</v>
      </c>
      <c r="B86" s="248" t="s">
        <v>360</v>
      </c>
      <c r="C86" s="19">
        <v>10784941.84</v>
      </c>
      <c r="D86" s="20">
        <v>2197352.9900000002</v>
      </c>
      <c r="E86" s="19">
        <v>4778417.01</v>
      </c>
      <c r="F86" s="20">
        <v>6975770</v>
      </c>
      <c r="G86" s="21">
        <v>8427000</v>
      </c>
    </row>
    <row r="87" spans="1:7" s="219" customFormat="1" ht="14.45" customHeight="1" x14ac:dyDescent="0.2">
      <c r="A87" s="18" t="s">
        <v>108</v>
      </c>
      <c r="B87" s="248" t="s">
        <v>416</v>
      </c>
      <c r="C87" s="19">
        <v>2000</v>
      </c>
      <c r="D87" s="20">
        <v>0</v>
      </c>
      <c r="E87" s="19">
        <v>177500</v>
      </c>
      <c r="F87" s="20">
        <v>177500</v>
      </c>
      <c r="G87" s="21">
        <f>175000+21000</f>
        <v>196000</v>
      </c>
    </row>
    <row r="88" spans="1:7" s="219" customFormat="1" ht="11.25" x14ac:dyDescent="0.2">
      <c r="A88" s="18" t="s">
        <v>110</v>
      </c>
      <c r="B88" s="248" t="s">
        <v>394</v>
      </c>
      <c r="C88" s="19">
        <v>31000</v>
      </c>
      <c r="D88" s="20">
        <v>0</v>
      </c>
      <c r="E88" s="19">
        <v>131000</v>
      </c>
      <c r="F88" s="20">
        <v>131000</v>
      </c>
      <c r="G88" s="21">
        <v>131000</v>
      </c>
    </row>
    <row r="89" spans="1:7" s="219" customFormat="1" ht="11.25" x14ac:dyDescent="0.2">
      <c r="A89" s="24" t="s">
        <v>111</v>
      </c>
      <c r="B89" s="248" t="s">
        <v>401</v>
      </c>
      <c r="C89" s="19">
        <v>1301209.67</v>
      </c>
      <c r="D89" s="20">
        <v>0</v>
      </c>
      <c r="E89" s="19">
        <v>0</v>
      </c>
      <c r="F89" s="20">
        <v>0</v>
      </c>
      <c r="G89" s="21">
        <v>0</v>
      </c>
    </row>
    <row r="90" spans="1:7" s="219" customFormat="1" ht="11.25" x14ac:dyDescent="0.2">
      <c r="A90" s="18" t="s">
        <v>112</v>
      </c>
      <c r="B90" s="248" t="s">
        <v>430</v>
      </c>
      <c r="C90" s="19">
        <v>50460.12</v>
      </c>
      <c r="D90" s="20">
        <v>12349.36</v>
      </c>
      <c r="E90" s="19">
        <v>337650.64</v>
      </c>
      <c r="F90" s="20">
        <v>350000</v>
      </c>
      <c r="G90" s="21">
        <v>350000</v>
      </c>
    </row>
    <row r="91" spans="1:7" s="219" customFormat="1" ht="11.25" x14ac:dyDescent="0.2">
      <c r="A91" s="18" t="s">
        <v>113</v>
      </c>
      <c r="B91" s="248" t="s">
        <v>438</v>
      </c>
      <c r="C91" s="19">
        <v>222453.75</v>
      </c>
      <c r="D91" s="20">
        <v>1500</v>
      </c>
      <c r="E91" s="19">
        <v>348500</v>
      </c>
      <c r="F91" s="20">
        <v>350000</v>
      </c>
      <c r="G91" s="21">
        <v>350000</v>
      </c>
    </row>
    <row r="92" spans="1:7" s="219" customFormat="1" ht="11.25" x14ac:dyDescent="0.2">
      <c r="A92" s="18" t="s">
        <v>114</v>
      </c>
      <c r="B92" s="248" t="s">
        <v>432</v>
      </c>
      <c r="C92" s="19">
        <v>2368326.06</v>
      </c>
      <c r="D92" s="20">
        <v>1378685.43</v>
      </c>
      <c r="E92" s="19">
        <v>121314.57000000007</v>
      </c>
      <c r="F92" s="20">
        <v>1500000</v>
      </c>
      <c r="G92" s="21">
        <v>1500000</v>
      </c>
    </row>
    <row r="93" spans="1:7" s="219" customFormat="1" ht="11.25" x14ac:dyDescent="0.2">
      <c r="A93" s="18" t="s">
        <v>115</v>
      </c>
      <c r="B93" s="248" t="s">
        <v>399</v>
      </c>
      <c r="C93" s="19">
        <v>0</v>
      </c>
      <c r="D93" s="20">
        <v>75000</v>
      </c>
      <c r="E93" s="19">
        <v>10000</v>
      </c>
      <c r="F93" s="20">
        <v>85000</v>
      </c>
      <c r="G93" s="21">
        <v>10000</v>
      </c>
    </row>
    <row r="94" spans="1:7" s="219" customFormat="1" ht="11.25" x14ac:dyDescent="0.2">
      <c r="A94" s="18" t="s">
        <v>116</v>
      </c>
      <c r="B94" s="248" t="s">
        <v>418</v>
      </c>
      <c r="C94" s="19">
        <v>63140</v>
      </c>
      <c r="D94" s="20">
        <v>0</v>
      </c>
      <c r="E94" s="19">
        <v>121550</v>
      </c>
      <c r="F94" s="20">
        <v>121550</v>
      </c>
      <c r="G94" s="21">
        <v>122750</v>
      </c>
    </row>
    <row r="95" spans="1:7" s="219" customFormat="1" ht="11.25" x14ac:dyDescent="0.2">
      <c r="A95" s="18" t="s">
        <v>117</v>
      </c>
      <c r="B95" s="248" t="s">
        <v>362</v>
      </c>
      <c r="C95" s="19">
        <v>1052830</v>
      </c>
      <c r="D95" s="20">
        <v>238004</v>
      </c>
      <c r="E95" s="19">
        <v>1273996</v>
      </c>
      <c r="F95" s="20">
        <v>1512000</v>
      </c>
      <c r="G95" s="21">
        <v>1660000</v>
      </c>
    </row>
    <row r="96" spans="1:7" s="219" customFormat="1" ht="11.25" x14ac:dyDescent="0.2">
      <c r="A96" s="18" t="s">
        <v>119</v>
      </c>
      <c r="B96" s="248" t="s">
        <v>387</v>
      </c>
      <c r="C96" s="19">
        <v>9170</v>
      </c>
      <c r="D96" s="20">
        <v>3550</v>
      </c>
      <c r="E96" s="19">
        <v>446450</v>
      </c>
      <c r="F96" s="20">
        <v>450000</v>
      </c>
      <c r="G96" s="21">
        <v>650000</v>
      </c>
    </row>
    <row r="97" spans="1:7" s="219" customFormat="1" ht="11.25" x14ac:dyDescent="0.2">
      <c r="A97" s="18" t="s">
        <v>121</v>
      </c>
      <c r="B97" s="248" t="s">
        <v>400</v>
      </c>
      <c r="C97" s="19">
        <v>1761250</v>
      </c>
      <c r="D97" s="20">
        <v>535000</v>
      </c>
      <c r="E97" s="19">
        <v>363500</v>
      </c>
      <c r="F97" s="20">
        <v>898500</v>
      </c>
      <c r="G97" s="21">
        <v>2130000</v>
      </c>
    </row>
    <row r="98" spans="1:7" s="219" customFormat="1" ht="11.25" x14ac:dyDescent="0.2">
      <c r="A98" s="18" t="s">
        <v>122</v>
      </c>
      <c r="B98" s="248" t="s">
        <v>364</v>
      </c>
      <c r="C98" s="19">
        <v>2127300</v>
      </c>
      <c r="D98" s="20">
        <v>2362300</v>
      </c>
      <c r="E98" s="19">
        <v>187700</v>
      </c>
      <c r="F98" s="20">
        <v>2550000</v>
      </c>
      <c r="G98" s="21">
        <v>2710000</v>
      </c>
    </row>
    <row r="99" spans="1:7" s="219" customFormat="1" ht="11.25" x14ac:dyDescent="0.2">
      <c r="A99" s="18" t="s">
        <v>123</v>
      </c>
      <c r="B99" s="248" t="s">
        <v>461</v>
      </c>
      <c r="C99" s="19">
        <v>0</v>
      </c>
      <c r="D99" s="20">
        <v>0</v>
      </c>
      <c r="E99" s="19">
        <v>200000</v>
      </c>
      <c r="F99" s="20">
        <v>200000</v>
      </c>
      <c r="G99" s="21">
        <v>100000</v>
      </c>
    </row>
    <row r="100" spans="1:7" s="219" customFormat="1" ht="11.25" x14ac:dyDescent="0.2">
      <c r="A100" s="18" t="s">
        <v>124</v>
      </c>
      <c r="B100" s="248" t="s">
        <v>365</v>
      </c>
      <c r="C100" s="19">
        <v>14745573.18</v>
      </c>
      <c r="D100" s="20">
        <v>6706446.3399999999</v>
      </c>
      <c r="E100" s="19">
        <v>2199784.66</v>
      </c>
      <c r="F100" s="20">
        <v>8906231</v>
      </c>
      <c r="G100" s="21">
        <f>7495000+10050000</f>
        <v>17545000</v>
      </c>
    </row>
    <row r="101" spans="1:7" s="219" customFormat="1" ht="11.25" x14ac:dyDescent="0.2">
      <c r="A101" s="18" t="s">
        <v>125</v>
      </c>
      <c r="B101" s="248" t="s">
        <v>367</v>
      </c>
      <c r="C101" s="19">
        <v>24014268.870000001</v>
      </c>
      <c r="D101" s="20">
        <v>3248417.44</v>
      </c>
      <c r="E101" s="19">
        <v>18458828.060000002</v>
      </c>
      <c r="F101" s="20">
        <v>21707245.5</v>
      </c>
      <c r="G101" s="21">
        <v>28293192.469999999</v>
      </c>
    </row>
    <row r="102" spans="1:7" s="219" customFormat="1" ht="11.25" x14ac:dyDescent="0.2">
      <c r="A102" s="18" t="s">
        <v>127</v>
      </c>
      <c r="B102" s="248" t="s">
        <v>454</v>
      </c>
      <c r="C102" s="19">
        <v>3000000</v>
      </c>
      <c r="D102" s="20">
        <v>0</v>
      </c>
      <c r="E102" s="19">
        <v>0</v>
      </c>
      <c r="F102" s="20">
        <v>0</v>
      </c>
      <c r="G102" s="21">
        <v>5000000</v>
      </c>
    </row>
    <row r="103" spans="1:7" s="219" customFormat="1" ht="11.25" x14ac:dyDescent="0.2">
      <c r="A103" s="34" t="s">
        <v>323</v>
      </c>
      <c r="B103" s="248" t="s">
        <v>320</v>
      </c>
      <c r="C103" s="19">
        <v>0</v>
      </c>
      <c r="D103" s="20">
        <v>0</v>
      </c>
      <c r="E103" s="19">
        <v>0</v>
      </c>
      <c r="F103" s="20">
        <v>0</v>
      </c>
      <c r="G103" s="21">
        <v>5000000</v>
      </c>
    </row>
    <row r="104" spans="1:7" s="219" customFormat="1" ht="11.25" x14ac:dyDescent="0.2">
      <c r="A104" s="34" t="s">
        <v>128</v>
      </c>
      <c r="B104" s="248" t="s">
        <v>475</v>
      </c>
      <c r="C104" s="19">
        <v>272815</v>
      </c>
      <c r="D104" s="20">
        <v>0</v>
      </c>
      <c r="E104" s="19">
        <v>3000000</v>
      </c>
      <c r="F104" s="20">
        <v>3000000</v>
      </c>
      <c r="G104" s="21">
        <v>5000000</v>
      </c>
    </row>
    <row r="105" spans="1:7" s="219" customFormat="1" ht="11.25" x14ac:dyDescent="0.2">
      <c r="A105" s="18" t="s">
        <v>129</v>
      </c>
      <c r="B105" s="248" t="s">
        <v>453</v>
      </c>
      <c r="C105" s="19">
        <f>4665616+39796.48</f>
        <v>4705412.4800000004</v>
      </c>
      <c r="D105" s="20">
        <v>842751.88</v>
      </c>
      <c r="E105" s="19">
        <v>28122809.82</v>
      </c>
      <c r="F105" s="20">
        <v>28965561.699999999</v>
      </c>
      <c r="G105" s="21">
        <v>56131484.93</v>
      </c>
    </row>
    <row r="106" spans="1:7" s="219" customFormat="1" ht="11.25" x14ac:dyDescent="0.2">
      <c r="A106" s="35" t="s">
        <v>130</v>
      </c>
      <c r="B106" s="248" t="s">
        <v>482</v>
      </c>
      <c r="C106" s="19">
        <v>1048692.2</v>
      </c>
      <c r="D106" s="20">
        <v>0</v>
      </c>
      <c r="E106" s="19">
        <v>2000000</v>
      </c>
      <c r="F106" s="20">
        <v>2000000</v>
      </c>
      <c r="G106" s="21">
        <v>8000000</v>
      </c>
    </row>
    <row r="107" spans="1:7" s="219" customFormat="1" ht="11.25" x14ac:dyDescent="0.2">
      <c r="A107" s="18" t="s">
        <v>132</v>
      </c>
      <c r="B107" s="248" t="s">
        <v>452</v>
      </c>
      <c r="C107" s="19">
        <v>1606446.26</v>
      </c>
      <c r="D107" s="20">
        <v>0</v>
      </c>
      <c r="E107" s="19">
        <v>9100000</v>
      </c>
      <c r="F107" s="20">
        <v>9100000</v>
      </c>
      <c r="G107" s="21">
        <v>1000000</v>
      </c>
    </row>
    <row r="108" spans="1:7" s="219" customFormat="1" ht="11.25" x14ac:dyDescent="0.2">
      <c r="A108" s="18" t="s">
        <v>133</v>
      </c>
      <c r="B108" s="248" t="s">
        <v>480</v>
      </c>
      <c r="C108" s="19">
        <v>0</v>
      </c>
      <c r="D108" s="20">
        <v>0</v>
      </c>
      <c r="E108" s="19">
        <v>1500000</v>
      </c>
      <c r="F108" s="20">
        <v>1500000</v>
      </c>
      <c r="G108" s="21">
        <v>0</v>
      </c>
    </row>
    <row r="109" spans="1:7" s="219" customFormat="1" ht="11.25" x14ac:dyDescent="0.2">
      <c r="A109" s="18" t="s">
        <v>134</v>
      </c>
      <c r="B109" s="248" t="s">
        <v>373</v>
      </c>
      <c r="C109" s="19">
        <v>0</v>
      </c>
      <c r="D109" s="20">
        <v>0</v>
      </c>
      <c r="E109" s="19">
        <v>8510000</v>
      </c>
      <c r="F109" s="20">
        <v>8510000</v>
      </c>
      <c r="G109" s="21">
        <v>6654000</v>
      </c>
    </row>
    <row r="110" spans="1:7" s="219" customFormat="1" ht="11.25" x14ac:dyDescent="0.2">
      <c r="A110" s="18" t="s">
        <v>324</v>
      </c>
      <c r="B110" s="248" t="s">
        <v>321</v>
      </c>
      <c r="C110" s="19">
        <v>0</v>
      </c>
      <c r="D110" s="20">
        <v>0</v>
      </c>
      <c r="E110" s="19">
        <v>0</v>
      </c>
      <c r="F110" s="20">
        <v>0</v>
      </c>
      <c r="G110" s="21">
        <v>2000000</v>
      </c>
    </row>
    <row r="111" spans="1:7" s="219" customFormat="1" ht="11.25" x14ac:dyDescent="0.2">
      <c r="A111" s="35" t="s">
        <v>135</v>
      </c>
      <c r="B111" s="248" t="s">
        <v>136</v>
      </c>
      <c r="C111" s="19">
        <v>16600</v>
      </c>
      <c r="D111" s="20">
        <v>0</v>
      </c>
      <c r="E111" s="19">
        <v>0</v>
      </c>
      <c r="F111" s="20">
        <v>0</v>
      </c>
      <c r="G111" s="21">
        <v>300000</v>
      </c>
    </row>
    <row r="112" spans="1:7" s="219" customFormat="1" ht="11.25" x14ac:dyDescent="0.2">
      <c r="A112" s="18" t="s">
        <v>137</v>
      </c>
      <c r="B112" s="248" t="s">
        <v>375</v>
      </c>
      <c r="C112" s="19">
        <v>0</v>
      </c>
      <c r="D112" s="20">
        <v>0</v>
      </c>
      <c r="E112" s="19">
        <v>131050000</v>
      </c>
      <c r="F112" s="20">
        <v>131050000</v>
      </c>
      <c r="G112" s="21">
        <f>1500000+700000</f>
        <v>2200000</v>
      </c>
    </row>
    <row r="113" spans="1:7" s="219" customFormat="1" ht="11.25" x14ac:dyDescent="0.2">
      <c r="A113" s="18" t="s">
        <v>139</v>
      </c>
      <c r="B113" s="248" t="s">
        <v>476</v>
      </c>
      <c r="C113" s="19">
        <v>0</v>
      </c>
      <c r="D113" s="20">
        <v>0</v>
      </c>
      <c r="E113" s="19">
        <v>1827113.95</v>
      </c>
      <c r="F113" s="20">
        <v>1827113.95</v>
      </c>
      <c r="G113" s="21">
        <v>2400000</v>
      </c>
    </row>
    <row r="114" spans="1:7" s="219" customFormat="1" ht="11.25" x14ac:dyDescent="0.2">
      <c r="A114" s="18" t="s">
        <v>140</v>
      </c>
      <c r="B114" s="248" t="s">
        <v>481</v>
      </c>
      <c r="C114" s="19">
        <v>0</v>
      </c>
      <c r="D114" s="20">
        <v>0</v>
      </c>
      <c r="E114" s="19">
        <v>1500000</v>
      </c>
      <c r="F114" s="20">
        <v>1500000</v>
      </c>
      <c r="G114" s="21">
        <v>0</v>
      </c>
    </row>
    <row r="115" spans="1:7" s="219" customFormat="1" ht="11.25" x14ac:dyDescent="0.2">
      <c r="A115" s="36" t="s">
        <v>141</v>
      </c>
      <c r="B115" s="248" t="s">
        <v>477</v>
      </c>
      <c r="C115" s="19">
        <v>0</v>
      </c>
      <c r="D115" s="20">
        <v>0</v>
      </c>
      <c r="E115" s="19">
        <v>8750000</v>
      </c>
      <c r="F115" s="20">
        <v>8750000</v>
      </c>
      <c r="G115" s="21">
        <v>3500000</v>
      </c>
    </row>
    <row r="116" spans="1:7" s="219" customFormat="1" ht="11.25" x14ac:dyDescent="0.2">
      <c r="A116" s="36" t="s">
        <v>142</v>
      </c>
      <c r="B116" s="248" t="s">
        <v>479</v>
      </c>
      <c r="C116" s="19">
        <v>0</v>
      </c>
      <c r="D116" s="20">
        <v>0</v>
      </c>
      <c r="E116" s="19">
        <v>3800000</v>
      </c>
      <c r="F116" s="20">
        <v>3800000</v>
      </c>
      <c r="G116" s="21">
        <v>0</v>
      </c>
    </row>
    <row r="117" spans="1:7" s="219" customFormat="1" ht="11.25" x14ac:dyDescent="0.2">
      <c r="A117" s="18" t="s">
        <v>143</v>
      </c>
      <c r="B117" s="248" t="s">
        <v>478</v>
      </c>
      <c r="C117" s="19">
        <v>74629.5</v>
      </c>
      <c r="D117" s="20">
        <v>0</v>
      </c>
      <c r="E117" s="19">
        <v>210000</v>
      </c>
      <c r="F117" s="20">
        <v>210000</v>
      </c>
      <c r="G117" s="21">
        <f>750000+210000</f>
        <v>960000</v>
      </c>
    </row>
    <row r="118" spans="1:7" s="219" customFormat="1" ht="11.25" x14ac:dyDescent="0.2">
      <c r="A118" s="27" t="s">
        <v>144</v>
      </c>
      <c r="B118" s="249" t="s">
        <v>420</v>
      </c>
      <c r="C118" s="28">
        <f>139372.77+17095</f>
        <v>156467.76999999999</v>
      </c>
      <c r="D118" s="250">
        <v>45000</v>
      </c>
      <c r="E118" s="28">
        <v>705000</v>
      </c>
      <c r="F118" s="250">
        <v>750000</v>
      </c>
      <c r="G118" s="251">
        <f>440000+845000</f>
        <v>1285000</v>
      </c>
    </row>
    <row r="119" spans="1:7" x14ac:dyDescent="0.25">
      <c r="A119" s="18"/>
      <c r="B119" s="252"/>
      <c r="C119" s="162"/>
      <c r="D119" s="162"/>
      <c r="E119" s="162"/>
      <c r="F119" s="162"/>
      <c r="G119" s="162"/>
    </row>
    <row r="120" spans="1:7" x14ac:dyDescent="0.25">
      <c r="A120" s="18"/>
      <c r="B120" s="252"/>
      <c r="C120" s="162"/>
      <c r="D120" s="162"/>
      <c r="E120" s="162"/>
      <c r="F120" s="162"/>
      <c r="G120" s="162"/>
    </row>
    <row r="121" spans="1:7" x14ac:dyDescent="0.25">
      <c r="A121" s="18"/>
      <c r="B121" s="252"/>
      <c r="C121" s="162"/>
      <c r="D121" s="162"/>
      <c r="E121" s="162"/>
      <c r="F121" s="162"/>
      <c r="G121" s="162"/>
    </row>
    <row r="122" spans="1:7" x14ac:dyDescent="0.25">
      <c r="A122" s="18"/>
      <c r="B122" s="252"/>
      <c r="C122" s="162"/>
      <c r="D122" s="162"/>
      <c r="E122" s="162"/>
      <c r="F122" s="162"/>
      <c r="G122" s="162"/>
    </row>
    <row r="123" spans="1:7" x14ac:dyDescent="0.25">
      <c r="A123" s="18"/>
      <c r="B123" s="252"/>
      <c r="C123" s="162"/>
      <c r="D123" s="162"/>
      <c r="E123" s="162"/>
      <c r="F123" s="162"/>
      <c r="G123" s="162"/>
    </row>
    <row r="124" spans="1:7" x14ac:dyDescent="0.25">
      <c r="A124" s="18"/>
      <c r="B124" s="252"/>
      <c r="C124" s="162"/>
      <c r="D124" s="162"/>
      <c r="E124" s="162"/>
      <c r="F124" s="162"/>
      <c r="G124" s="162"/>
    </row>
    <row r="125" spans="1:7" ht="22.5" x14ac:dyDescent="0.25">
      <c r="A125" s="1" t="s">
        <v>0</v>
      </c>
      <c r="B125" s="2"/>
      <c r="C125" s="2"/>
      <c r="D125" s="2"/>
      <c r="E125" s="2"/>
      <c r="F125" s="2"/>
      <c r="G125" s="2"/>
    </row>
    <row r="126" spans="1:7" x14ac:dyDescent="0.25">
      <c r="A126" s="328" t="s">
        <v>1</v>
      </c>
      <c r="B126" s="328"/>
      <c r="C126" s="328"/>
      <c r="D126" s="328"/>
      <c r="E126" s="328"/>
      <c r="F126" s="328"/>
      <c r="G126" s="328"/>
    </row>
    <row r="127" spans="1:7" x14ac:dyDescent="0.25">
      <c r="A127" s="243" t="s">
        <v>2</v>
      </c>
      <c r="B127" s="328" t="s">
        <v>280</v>
      </c>
      <c r="C127" s="328"/>
      <c r="D127" s="328"/>
      <c r="E127" s="328"/>
      <c r="F127" s="244"/>
    </row>
    <row r="128" spans="1:7" x14ac:dyDescent="0.25">
      <c r="A128" s="4" t="s">
        <v>3</v>
      </c>
      <c r="B128" s="207"/>
      <c r="C128" s="5"/>
      <c r="D128" s="5"/>
      <c r="E128" s="5"/>
    </row>
    <row r="129" spans="1:7" x14ac:dyDescent="0.25">
      <c r="A129" s="4" t="s">
        <v>4</v>
      </c>
      <c r="B129" s="207"/>
      <c r="C129" s="5"/>
      <c r="D129" s="5"/>
      <c r="E129" s="5"/>
      <c r="F129" s="2" t="s">
        <v>146</v>
      </c>
    </row>
    <row r="130" spans="1:7" x14ac:dyDescent="0.25">
      <c r="A130" s="6"/>
      <c r="B130" s="7"/>
      <c r="C130" s="8"/>
      <c r="D130" s="329" t="s">
        <v>6</v>
      </c>
      <c r="E130" s="330"/>
      <c r="F130" s="331"/>
      <c r="G130" s="9"/>
    </row>
    <row r="131" spans="1:7" ht="31.5" x14ac:dyDescent="0.25">
      <c r="A131" s="10" t="s">
        <v>7</v>
      </c>
      <c r="B131" s="11" t="s">
        <v>8</v>
      </c>
      <c r="C131" s="221" t="s">
        <v>9</v>
      </c>
      <c r="D131" s="11" t="s">
        <v>10</v>
      </c>
      <c r="E131" s="221" t="s">
        <v>11</v>
      </c>
      <c r="F131" s="12" t="s">
        <v>12</v>
      </c>
      <c r="G131" s="222" t="s">
        <v>13</v>
      </c>
    </row>
    <row r="132" spans="1:7" x14ac:dyDescent="0.25">
      <c r="A132" s="57" t="s">
        <v>14</v>
      </c>
      <c r="B132" s="58" t="s">
        <v>15</v>
      </c>
      <c r="C132" s="59" t="s">
        <v>16</v>
      </c>
      <c r="D132" s="245" t="s">
        <v>17</v>
      </c>
      <c r="E132" s="59" t="s">
        <v>18</v>
      </c>
      <c r="F132" s="58" t="s">
        <v>19</v>
      </c>
      <c r="G132" s="60" t="s">
        <v>20</v>
      </c>
    </row>
    <row r="133" spans="1:7" s="219" customFormat="1" ht="11.25" x14ac:dyDescent="0.2">
      <c r="A133" s="31" t="s">
        <v>147</v>
      </c>
      <c r="B133" s="253" t="s">
        <v>383</v>
      </c>
      <c r="C133" s="254">
        <v>268100</v>
      </c>
      <c r="D133" s="255">
        <v>350100</v>
      </c>
      <c r="E133" s="254">
        <v>689400</v>
      </c>
      <c r="F133" s="255">
        <v>1039500</v>
      </c>
      <c r="G133" s="256">
        <f>1380000+915000</f>
        <v>2295000</v>
      </c>
    </row>
    <row r="134" spans="1:7" s="219" customFormat="1" ht="11.25" x14ac:dyDescent="0.2">
      <c r="A134" s="18" t="s">
        <v>149</v>
      </c>
      <c r="B134" s="248" t="s">
        <v>389</v>
      </c>
      <c r="C134" s="19">
        <v>1254100</v>
      </c>
      <c r="D134" s="20">
        <v>2498980</v>
      </c>
      <c r="E134" s="19">
        <v>466020</v>
      </c>
      <c r="F134" s="20">
        <v>2965000</v>
      </c>
      <c r="G134" s="21">
        <f>2950000+170000</f>
        <v>3120000</v>
      </c>
    </row>
    <row r="135" spans="1:7" s="219" customFormat="1" ht="11.25" x14ac:dyDescent="0.2">
      <c r="A135" s="18" t="s">
        <v>151</v>
      </c>
      <c r="B135" s="248" t="s">
        <v>377</v>
      </c>
      <c r="C135" s="19">
        <v>0</v>
      </c>
      <c r="D135" s="20">
        <v>0</v>
      </c>
      <c r="E135" s="19">
        <v>139195000</v>
      </c>
      <c r="F135" s="20">
        <v>139195000</v>
      </c>
      <c r="G135" s="21">
        <v>0</v>
      </c>
    </row>
    <row r="136" spans="1:7" s="219" customFormat="1" ht="11.25" x14ac:dyDescent="0.2">
      <c r="A136" s="32" t="s">
        <v>152</v>
      </c>
      <c r="B136" s="248" t="s">
        <v>384</v>
      </c>
      <c r="C136" s="19">
        <v>0</v>
      </c>
      <c r="D136" s="20">
        <v>0</v>
      </c>
      <c r="E136" s="19">
        <v>400000</v>
      </c>
      <c r="F136" s="20">
        <v>400000</v>
      </c>
      <c r="G136" s="21">
        <v>200000</v>
      </c>
    </row>
    <row r="137" spans="1:7" s="219" customFormat="1" ht="11.25" x14ac:dyDescent="0.2">
      <c r="A137" s="18" t="s">
        <v>153</v>
      </c>
      <c r="B137" s="248" t="s">
        <v>451</v>
      </c>
      <c r="C137" s="19">
        <v>2712391</v>
      </c>
      <c r="D137" s="20">
        <v>0</v>
      </c>
      <c r="E137" s="19">
        <v>407500</v>
      </c>
      <c r="F137" s="20">
        <v>407500</v>
      </c>
      <c r="G137" s="21">
        <v>0</v>
      </c>
    </row>
    <row r="138" spans="1:7" s="219" customFormat="1" ht="11.25" x14ac:dyDescent="0.2">
      <c r="A138" s="18" t="s">
        <v>154</v>
      </c>
      <c r="B138" s="248" t="s">
        <v>372</v>
      </c>
      <c r="C138" s="19">
        <f>27673800+85000</f>
        <v>27758800</v>
      </c>
      <c r="D138" s="20">
        <v>265000</v>
      </c>
      <c r="E138" s="19">
        <v>3380000</v>
      </c>
      <c r="F138" s="20">
        <v>3645000</v>
      </c>
      <c r="G138" s="21">
        <v>200000</v>
      </c>
    </row>
    <row r="139" spans="1:7" s="219" customFormat="1" ht="11.25" x14ac:dyDescent="0.2">
      <c r="A139" s="37" t="s">
        <v>156</v>
      </c>
      <c r="B139" s="248" t="s">
        <v>378</v>
      </c>
      <c r="C139" s="19">
        <v>0</v>
      </c>
      <c r="D139" s="20">
        <v>0</v>
      </c>
      <c r="E139" s="19">
        <v>1500000</v>
      </c>
      <c r="F139" s="20">
        <v>1500000</v>
      </c>
      <c r="G139" s="21">
        <v>0</v>
      </c>
    </row>
    <row r="140" spans="1:7" s="219" customFormat="1" ht="11.25" x14ac:dyDescent="0.2">
      <c r="A140" s="18" t="s">
        <v>157</v>
      </c>
      <c r="B140" s="248" t="s">
        <v>391</v>
      </c>
      <c r="C140" s="19">
        <f>231550+12335</f>
        <v>243885</v>
      </c>
      <c r="D140" s="20">
        <v>30000</v>
      </c>
      <c r="E140" s="19">
        <v>498000</v>
      </c>
      <c r="F140" s="20">
        <v>528000</v>
      </c>
      <c r="G140" s="21">
        <f>260000+656500</f>
        <v>916500</v>
      </c>
    </row>
    <row r="141" spans="1:7" s="219" customFormat="1" ht="11.25" x14ac:dyDescent="0.2">
      <c r="A141" s="18" t="s">
        <v>159</v>
      </c>
      <c r="B141" s="248" t="s">
        <v>471</v>
      </c>
      <c r="C141" s="19">
        <v>7439400</v>
      </c>
      <c r="D141" s="20">
        <v>0</v>
      </c>
      <c r="E141" s="19">
        <v>0</v>
      </c>
      <c r="F141" s="20">
        <v>0</v>
      </c>
      <c r="G141" s="21">
        <v>0</v>
      </c>
    </row>
    <row r="142" spans="1:7" s="219" customFormat="1" ht="11.25" x14ac:dyDescent="0.2">
      <c r="A142" s="18" t="s">
        <v>160</v>
      </c>
      <c r="B142" s="248" t="s">
        <v>161</v>
      </c>
      <c r="C142" s="19">
        <v>299975</v>
      </c>
      <c r="D142" s="20">
        <v>0</v>
      </c>
      <c r="E142" s="19">
        <v>500000</v>
      </c>
      <c r="F142" s="20">
        <v>500000</v>
      </c>
      <c r="G142" s="21">
        <v>350000</v>
      </c>
    </row>
    <row r="143" spans="1:7" x14ac:dyDescent="0.25">
      <c r="A143" s="26" t="s">
        <v>162</v>
      </c>
      <c r="B143" s="13"/>
      <c r="C143" s="22"/>
      <c r="D143" s="23"/>
      <c r="E143" s="14"/>
      <c r="F143" s="13"/>
      <c r="G143" s="15"/>
    </row>
    <row r="144" spans="1:7" x14ac:dyDescent="0.25">
      <c r="A144" s="139" t="s">
        <v>163</v>
      </c>
      <c r="B144" s="248" t="s">
        <v>368</v>
      </c>
      <c r="C144" s="19">
        <v>323146.61</v>
      </c>
      <c r="D144" s="20">
        <v>0</v>
      </c>
      <c r="E144" s="19">
        <v>16532876.710000001</v>
      </c>
      <c r="F144" s="20">
        <v>16532876.710000001</v>
      </c>
      <c r="G144" s="21">
        <v>16761575.34</v>
      </c>
    </row>
    <row r="145" spans="1:7" x14ac:dyDescent="0.25">
      <c r="A145" s="139" t="s">
        <v>164</v>
      </c>
      <c r="B145" s="248" t="s">
        <v>369</v>
      </c>
      <c r="C145" s="19">
        <v>8165726.6299999999</v>
      </c>
      <c r="D145" s="20">
        <v>0</v>
      </c>
      <c r="E145" s="19">
        <v>13333333.34</v>
      </c>
      <c r="F145" s="20">
        <v>13333333.34</v>
      </c>
      <c r="G145" s="21">
        <v>13333333.33</v>
      </c>
    </row>
    <row r="146" spans="1:7" x14ac:dyDescent="0.25">
      <c r="A146" s="24"/>
      <c r="B146" s="13"/>
      <c r="C146" s="14"/>
      <c r="D146" s="13"/>
      <c r="E146" s="14"/>
      <c r="F146" s="13"/>
      <c r="G146" s="15"/>
    </row>
    <row r="147" spans="1:7" x14ac:dyDescent="0.25">
      <c r="A147" s="38" t="s">
        <v>522</v>
      </c>
      <c r="B147" s="257"/>
      <c r="C147" s="258">
        <f>SUM(C11:C146)</f>
        <v>474268165.92000002</v>
      </c>
      <c r="D147" s="259">
        <f>SUM(D11:D146)</f>
        <v>170111216.74000001</v>
      </c>
      <c r="E147" s="258">
        <f>SUM(E11:E146)</f>
        <v>592963723.86000001</v>
      </c>
      <c r="F147" s="259">
        <f>SUM(F11:F146)</f>
        <v>764074940.60000002</v>
      </c>
      <c r="G147" s="258">
        <f>SUM(G11:G146)</f>
        <v>605191968.00000012</v>
      </c>
    </row>
    <row r="148" spans="1:7" x14ac:dyDescent="0.25">
      <c r="A148" s="117"/>
      <c r="B148" s="14"/>
      <c r="C148" s="260"/>
      <c r="D148" s="260"/>
      <c r="E148" s="260"/>
      <c r="F148" s="260"/>
      <c r="G148" s="261"/>
    </row>
    <row r="149" spans="1:7" x14ac:dyDescent="0.25">
      <c r="A149" s="24" t="s">
        <v>165</v>
      </c>
      <c r="B149" s="40"/>
      <c r="C149" s="40"/>
      <c r="D149" s="40"/>
      <c r="E149" s="40"/>
      <c r="F149" s="40"/>
      <c r="G149" s="41"/>
    </row>
    <row r="150" spans="1:7" x14ac:dyDescent="0.25">
      <c r="A150" s="24"/>
      <c r="B150" s="40"/>
      <c r="C150" s="40"/>
      <c r="D150" s="40"/>
      <c r="E150" s="40"/>
      <c r="F150" s="40"/>
      <c r="G150" s="41"/>
    </row>
    <row r="151" spans="1:7" ht="23.25" x14ac:dyDescent="0.25">
      <c r="A151" s="39" t="s">
        <v>166</v>
      </c>
      <c r="B151" s="42" t="s">
        <v>167</v>
      </c>
      <c r="C151" s="40"/>
      <c r="D151" s="40"/>
      <c r="E151" s="43" t="s">
        <v>168</v>
      </c>
      <c r="F151" s="40"/>
      <c r="G151" s="41"/>
    </row>
    <row r="152" spans="1:7" x14ac:dyDescent="0.25">
      <c r="A152" s="39"/>
      <c r="B152" s="42"/>
      <c r="C152" s="40"/>
      <c r="D152" s="40"/>
      <c r="E152" s="43"/>
      <c r="F152" s="40"/>
      <c r="G152" s="41"/>
    </row>
    <row r="153" spans="1:7" x14ac:dyDescent="0.25">
      <c r="A153" s="10" t="s">
        <v>169</v>
      </c>
      <c r="B153" s="332" t="s">
        <v>170</v>
      </c>
      <c r="C153" s="332"/>
      <c r="D153" s="332"/>
      <c r="E153" s="332" t="s">
        <v>171</v>
      </c>
      <c r="F153" s="332"/>
      <c r="G153" s="333"/>
    </row>
    <row r="154" spans="1:7" x14ac:dyDescent="0.25">
      <c r="A154" s="262" t="s">
        <v>172</v>
      </c>
      <c r="B154" s="326" t="s">
        <v>173</v>
      </c>
      <c r="C154" s="326"/>
      <c r="D154" s="326"/>
      <c r="E154" s="326" t="s">
        <v>174</v>
      </c>
      <c r="F154" s="326"/>
      <c r="G154" s="327"/>
    </row>
    <row r="155" spans="1:7" x14ac:dyDescent="0.25">
      <c r="A155" s="44"/>
      <c r="B155" s="263"/>
      <c r="C155" s="45"/>
      <c r="D155" s="45"/>
      <c r="E155" s="45"/>
      <c r="F155" s="45"/>
      <c r="G155" s="46"/>
    </row>
    <row r="158" spans="1:7" x14ac:dyDescent="0.25">
      <c r="A158" s="39"/>
      <c r="B158" s="42"/>
      <c r="C158" s="40"/>
      <c r="D158" s="40"/>
      <c r="E158" s="43"/>
    </row>
  </sheetData>
  <mergeCells count="13">
    <mergeCell ref="B154:D154"/>
    <mergeCell ref="E154:G154"/>
    <mergeCell ref="A2:G2"/>
    <mergeCell ref="B3:E3"/>
    <mergeCell ref="D6:F6"/>
    <mergeCell ref="A64:G64"/>
    <mergeCell ref="B65:E65"/>
    <mergeCell ref="D68:F68"/>
    <mergeCell ref="A126:G126"/>
    <mergeCell ref="B127:E127"/>
    <mergeCell ref="D130:F130"/>
    <mergeCell ref="B153:D153"/>
    <mergeCell ref="E153:G153"/>
  </mergeCells>
  <pageMargins left="0.25" right="0.25" top="0.75" bottom="0.75" header="0.3" footer="0.3"/>
  <pageSetup paperSize="5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FD2829"/>
  <sheetViews>
    <sheetView tabSelected="1" topLeftCell="A2803" zoomScale="145" zoomScaleNormal="145" workbookViewId="0">
      <selection activeCell="A2823" sqref="A2823"/>
    </sheetView>
  </sheetViews>
  <sheetFormatPr defaultRowHeight="15" x14ac:dyDescent="0.25"/>
  <cols>
    <col min="1" max="1" width="33.7109375" style="3" customWidth="1"/>
    <col min="2" max="2" width="8.5703125" style="88" customWidth="1"/>
    <col min="3" max="3" width="12.140625" style="3" customWidth="1"/>
    <col min="4" max="4" width="11.28515625" style="3" customWidth="1"/>
    <col min="5" max="5" width="12" style="3" customWidth="1"/>
    <col min="6" max="6" width="12.140625" style="3" customWidth="1"/>
    <col min="7" max="7" width="12" style="3" customWidth="1"/>
    <col min="22" max="22" width="9" bestFit="1" customWidth="1"/>
    <col min="24" max="25" width="9.7109375" bestFit="1" customWidth="1"/>
  </cols>
  <sheetData>
    <row r="1" spans="1:7" ht="24.75" x14ac:dyDescent="0.25">
      <c r="A1" s="47" t="s">
        <v>175</v>
      </c>
      <c r="B1" s="48"/>
      <c r="C1" s="49"/>
      <c r="D1" s="49"/>
      <c r="E1" s="49"/>
      <c r="F1" s="2" t="s">
        <v>176</v>
      </c>
      <c r="G1" s="49"/>
    </row>
    <row r="2" spans="1:7" ht="33" x14ac:dyDescent="0.25">
      <c r="A2" s="50" t="s">
        <v>177</v>
      </c>
      <c r="B2" s="51"/>
      <c r="C2" s="52"/>
      <c r="D2" s="52"/>
      <c r="E2" s="52"/>
      <c r="F2" s="52"/>
      <c r="G2" s="52"/>
    </row>
    <row r="3" spans="1:7" x14ac:dyDescent="0.25">
      <c r="A3" s="332" t="s">
        <v>1</v>
      </c>
      <c r="B3" s="332"/>
      <c r="C3" s="332"/>
      <c r="D3" s="332"/>
      <c r="E3" s="332"/>
      <c r="F3" s="332"/>
      <c r="G3" s="332"/>
    </row>
    <row r="4" spans="1:7" x14ac:dyDescent="0.25">
      <c r="A4" s="53" t="s">
        <v>2</v>
      </c>
      <c r="B4" s="328" t="s">
        <v>280</v>
      </c>
      <c r="C4" s="328"/>
      <c r="D4" s="328"/>
      <c r="E4" s="328"/>
      <c r="F4" s="54"/>
      <c r="G4" s="54"/>
    </row>
    <row r="5" spans="1:7" x14ac:dyDescent="0.25">
      <c r="A5" s="4" t="s">
        <v>3</v>
      </c>
      <c r="B5" s="328" t="s">
        <v>178</v>
      </c>
      <c r="C5" s="328"/>
      <c r="D5" s="328"/>
      <c r="E5" s="328"/>
      <c r="F5" s="2"/>
      <c r="G5" s="5"/>
    </row>
    <row r="6" spans="1:7" x14ac:dyDescent="0.25">
      <c r="A6" s="4" t="s">
        <v>4</v>
      </c>
      <c r="B6" s="55"/>
      <c r="C6" s="5"/>
      <c r="D6" s="5"/>
      <c r="E6" s="5"/>
      <c r="F6" s="5"/>
      <c r="G6" s="5"/>
    </row>
    <row r="7" spans="1:7" x14ac:dyDescent="0.25">
      <c r="A7" s="6"/>
      <c r="B7" s="12"/>
      <c r="C7" s="9"/>
      <c r="D7" s="335" t="s">
        <v>6</v>
      </c>
      <c r="E7" s="336"/>
      <c r="F7" s="335"/>
      <c r="G7" s="7"/>
    </row>
    <row r="8" spans="1:7" ht="31.5" x14ac:dyDescent="0.25">
      <c r="A8" s="10" t="s">
        <v>7</v>
      </c>
      <c r="B8" s="11" t="s">
        <v>8</v>
      </c>
      <c r="C8" s="221" t="s">
        <v>9</v>
      </c>
      <c r="D8" s="12" t="s">
        <v>10</v>
      </c>
      <c r="E8" s="56" t="s">
        <v>11</v>
      </c>
      <c r="F8" s="12" t="s">
        <v>12</v>
      </c>
      <c r="G8" s="222" t="s">
        <v>13</v>
      </c>
    </row>
    <row r="9" spans="1:7" x14ac:dyDescent="0.25">
      <c r="A9" s="57" t="s">
        <v>14</v>
      </c>
      <c r="B9" s="58" t="s">
        <v>15</v>
      </c>
      <c r="C9" s="59" t="s">
        <v>16</v>
      </c>
      <c r="D9" s="58" t="s">
        <v>17</v>
      </c>
      <c r="E9" s="59" t="s">
        <v>18</v>
      </c>
      <c r="F9" s="58" t="s">
        <v>19</v>
      </c>
      <c r="G9" s="60" t="s">
        <v>20</v>
      </c>
    </row>
    <row r="10" spans="1:7" x14ac:dyDescent="0.25">
      <c r="A10" s="61" t="s">
        <v>21</v>
      </c>
      <c r="B10" s="62"/>
      <c r="C10" s="63"/>
      <c r="D10" s="64"/>
      <c r="E10" s="63"/>
      <c r="F10" s="64"/>
      <c r="G10" s="65"/>
    </row>
    <row r="11" spans="1:7" x14ac:dyDescent="0.25">
      <c r="A11" s="66" t="s">
        <v>22</v>
      </c>
      <c r="B11" s="25"/>
      <c r="C11" s="14"/>
      <c r="D11" s="13"/>
      <c r="E11" s="14"/>
      <c r="F11" s="13"/>
      <c r="G11" s="15"/>
    </row>
    <row r="12" spans="1:7" x14ac:dyDescent="0.25">
      <c r="A12" s="16" t="s">
        <v>23</v>
      </c>
      <c r="B12" s="298" t="s">
        <v>325</v>
      </c>
      <c r="C12" s="70">
        <v>6046469.7400000002</v>
      </c>
      <c r="D12" s="81">
        <v>3089671.4</v>
      </c>
      <c r="E12" s="70">
        <v>5246977.5999999996</v>
      </c>
      <c r="F12" s="81">
        <v>8336649</v>
      </c>
      <c r="G12" s="75">
        <v>9700260</v>
      </c>
    </row>
    <row r="13" spans="1:7" x14ac:dyDescent="0.25">
      <c r="A13" s="18" t="s">
        <v>25</v>
      </c>
      <c r="B13" s="298" t="s">
        <v>326</v>
      </c>
      <c r="C13" s="70">
        <v>8215039.9199999999</v>
      </c>
      <c r="D13" s="81">
        <v>2693139.12</v>
      </c>
      <c r="E13" s="70">
        <v>185060.87999999989</v>
      </c>
      <c r="F13" s="81">
        <v>2878200</v>
      </c>
      <c r="G13" s="75">
        <v>4493313</v>
      </c>
    </row>
    <row r="14" spans="1:7" x14ac:dyDescent="0.25">
      <c r="A14" s="18" t="s">
        <v>27</v>
      </c>
      <c r="B14" s="298" t="s">
        <v>327</v>
      </c>
      <c r="C14" s="70">
        <v>1924918.18</v>
      </c>
      <c r="D14" s="81">
        <v>702545.48</v>
      </c>
      <c r="E14" s="70">
        <v>461454.52</v>
      </c>
      <c r="F14" s="81">
        <v>1164000</v>
      </c>
      <c r="G14" s="75">
        <v>1656000</v>
      </c>
    </row>
    <row r="15" spans="1:7" x14ac:dyDescent="0.25">
      <c r="A15" s="18" t="s">
        <v>29</v>
      </c>
      <c r="B15" s="298" t="s">
        <v>328</v>
      </c>
      <c r="C15" s="70">
        <v>151200</v>
      </c>
      <c r="D15" s="81">
        <v>75600</v>
      </c>
      <c r="E15" s="70">
        <v>75600</v>
      </c>
      <c r="F15" s="81">
        <v>151200</v>
      </c>
      <c r="G15" s="75">
        <v>172800</v>
      </c>
    </row>
    <row r="16" spans="1:7" x14ac:dyDescent="0.25">
      <c r="A16" s="18" t="s">
        <v>31</v>
      </c>
      <c r="B16" s="298" t="s">
        <v>329</v>
      </c>
      <c r="C16" s="70">
        <v>54000</v>
      </c>
      <c r="D16" s="81">
        <v>27000</v>
      </c>
      <c r="E16" s="70">
        <v>27000</v>
      </c>
      <c r="F16" s="81">
        <v>54000</v>
      </c>
      <c r="G16" s="75">
        <v>64800</v>
      </c>
    </row>
    <row r="17" spans="1:7" x14ac:dyDescent="0.25">
      <c r="A17" s="18" t="s">
        <v>33</v>
      </c>
      <c r="B17" s="298" t="s">
        <v>330</v>
      </c>
      <c r="C17" s="70">
        <v>510000</v>
      </c>
      <c r="D17" s="81">
        <v>348000</v>
      </c>
      <c r="E17" s="70">
        <v>0</v>
      </c>
      <c r="F17" s="81">
        <v>348000</v>
      </c>
      <c r="G17" s="75">
        <v>483000</v>
      </c>
    </row>
    <row r="18" spans="1:7" x14ac:dyDescent="0.25">
      <c r="A18" s="18" t="s">
        <v>35</v>
      </c>
      <c r="B18" s="298" t="s">
        <v>331</v>
      </c>
      <c r="C18" s="70">
        <v>0</v>
      </c>
      <c r="D18" s="81">
        <v>0</v>
      </c>
      <c r="E18" s="70">
        <v>115500</v>
      </c>
      <c r="F18" s="81">
        <v>115500</v>
      </c>
      <c r="G18" s="75">
        <v>0</v>
      </c>
    </row>
    <row r="19" spans="1:7" x14ac:dyDescent="0.25">
      <c r="A19" s="18" t="s">
        <v>36</v>
      </c>
      <c r="B19" s="298" t="s">
        <v>332</v>
      </c>
      <c r="C19" s="70">
        <v>187353.35</v>
      </c>
      <c r="D19" s="81">
        <v>142078.91</v>
      </c>
      <c r="E19" s="70">
        <v>57921.09</v>
      </c>
      <c r="F19" s="81">
        <v>200000</v>
      </c>
      <c r="G19" s="75">
        <v>150000</v>
      </c>
    </row>
    <row r="20" spans="1:7" x14ac:dyDescent="0.25">
      <c r="A20" s="24" t="s">
        <v>38</v>
      </c>
      <c r="B20" s="298" t="s">
        <v>333</v>
      </c>
      <c r="C20" s="70">
        <v>2472763.8199999998</v>
      </c>
      <c r="D20" s="81">
        <v>966857</v>
      </c>
      <c r="E20" s="70">
        <v>1057539</v>
      </c>
      <c r="F20" s="81">
        <v>2024396</v>
      </c>
      <c r="G20" s="75">
        <v>2490409.75</v>
      </c>
    </row>
    <row r="21" spans="1:7" x14ac:dyDescent="0.25">
      <c r="A21" s="18" t="s">
        <v>40</v>
      </c>
      <c r="B21" s="298" t="s">
        <v>334</v>
      </c>
      <c r="C21" s="70">
        <v>387500</v>
      </c>
      <c r="D21" s="81">
        <v>0</v>
      </c>
      <c r="E21" s="70">
        <v>242500</v>
      </c>
      <c r="F21" s="81">
        <v>242500</v>
      </c>
      <c r="G21" s="75">
        <v>293750</v>
      </c>
    </row>
    <row r="22" spans="1:7" x14ac:dyDescent="0.25">
      <c r="A22" s="18" t="s">
        <v>486</v>
      </c>
      <c r="B22" s="298" t="s">
        <v>335</v>
      </c>
      <c r="C22" s="70">
        <v>1319473.04</v>
      </c>
      <c r="D22" s="81">
        <v>0</v>
      </c>
      <c r="E22" s="70">
        <v>0</v>
      </c>
      <c r="F22" s="81">
        <v>0</v>
      </c>
      <c r="G22" s="75">
        <v>0</v>
      </c>
    </row>
    <row r="23" spans="1:7" x14ac:dyDescent="0.25">
      <c r="A23" s="18" t="s">
        <v>42</v>
      </c>
      <c r="B23" s="298" t="s">
        <v>336</v>
      </c>
      <c r="C23" s="70">
        <v>1743623.35</v>
      </c>
      <c r="D23" s="81">
        <v>692181.18</v>
      </c>
      <c r="E23" s="70">
        <v>765383.94000000006</v>
      </c>
      <c r="F23" s="81">
        <v>1457565.12</v>
      </c>
      <c r="G23" s="75">
        <v>1703228.76</v>
      </c>
    </row>
    <row r="24" spans="1:7" x14ac:dyDescent="0.25">
      <c r="A24" s="18" t="s">
        <v>44</v>
      </c>
      <c r="B24" s="298" t="s">
        <v>337</v>
      </c>
      <c r="C24" s="70">
        <v>95300</v>
      </c>
      <c r="D24" s="81">
        <v>63500</v>
      </c>
      <c r="E24" s="70">
        <v>-5300</v>
      </c>
      <c r="F24" s="81">
        <v>58200</v>
      </c>
      <c r="G24" s="75">
        <v>141000</v>
      </c>
    </row>
    <row r="25" spans="1:7" x14ac:dyDescent="0.25">
      <c r="A25" s="18" t="s">
        <v>46</v>
      </c>
      <c r="B25" s="298" t="s">
        <v>338</v>
      </c>
      <c r="C25" s="70">
        <v>281663.21000000002</v>
      </c>
      <c r="D25" s="81">
        <v>143747.98000000001</v>
      </c>
      <c r="E25" s="70">
        <v>148807.81999999998</v>
      </c>
      <c r="F25" s="81">
        <v>292555.8</v>
      </c>
      <c r="G25" s="75">
        <v>347878.12</v>
      </c>
    </row>
    <row r="26" spans="1:7" x14ac:dyDescent="0.25">
      <c r="A26" s="18" t="s">
        <v>48</v>
      </c>
      <c r="B26" s="298" t="s">
        <v>339</v>
      </c>
      <c r="C26" s="70">
        <v>95400</v>
      </c>
      <c r="D26" s="81">
        <v>34700</v>
      </c>
      <c r="E26" s="70">
        <v>23500</v>
      </c>
      <c r="F26" s="81">
        <v>58200</v>
      </c>
      <c r="G26" s="75">
        <v>70500</v>
      </c>
    </row>
    <row r="27" spans="1:7" x14ac:dyDescent="0.25">
      <c r="A27" s="26" t="s">
        <v>50</v>
      </c>
      <c r="B27" s="298"/>
      <c r="C27" s="70"/>
      <c r="D27" s="81"/>
      <c r="E27" s="70"/>
      <c r="F27" s="81"/>
      <c r="G27" s="75"/>
    </row>
    <row r="28" spans="1:7" x14ac:dyDescent="0.25">
      <c r="A28" s="24" t="s">
        <v>51</v>
      </c>
      <c r="B28" s="298" t="s">
        <v>52</v>
      </c>
      <c r="C28" s="70">
        <v>47445.63</v>
      </c>
      <c r="D28" s="81">
        <v>0</v>
      </c>
      <c r="E28" s="70">
        <v>0</v>
      </c>
      <c r="F28" s="81">
        <v>0</v>
      </c>
      <c r="G28" s="75">
        <v>0</v>
      </c>
    </row>
    <row r="29" spans="1:7" x14ac:dyDescent="0.25">
      <c r="A29" s="18" t="s">
        <v>53</v>
      </c>
      <c r="B29" s="298" t="s">
        <v>54</v>
      </c>
      <c r="C29" s="70">
        <v>302722.28000000003</v>
      </c>
      <c r="D29" s="81">
        <v>0</v>
      </c>
      <c r="E29" s="70">
        <v>34977.589999999997</v>
      </c>
      <c r="F29" s="81">
        <v>34977.589999999997</v>
      </c>
      <c r="G29" s="75">
        <v>350000</v>
      </c>
    </row>
    <row r="30" spans="1:7" x14ac:dyDescent="0.25">
      <c r="A30" s="24" t="s">
        <v>55</v>
      </c>
      <c r="B30" s="298" t="s">
        <v>56</v>
      </c>
      <c r="C30" s="70">
        <v>243073.98</v>
      </c>
      <c r="D30" s="81">
        <v>176546.11</v>
      </c>
      <c r="E30" s="70">
        <v>155761.35000000003</v>
      </c>
      <c r="F30" s="81">
        <v>332307.46000000002</v>
      </c>
      <c r="G30" s="75">
        <v>315086.77</v>
      </c>
    </row>
    <row r="31" spans="1:7" x14ac:dyDescent="0.25">
      <c r="A31" s="24" t="s">
        <v>57</v>
      </c>
      <c r="B31" s="298" t="s">
        <v>58</v>
      </c>
      <c r="C31" s="70">
        <v>0</v>
      </c>
      <c r="D31" s="81">
        <v>0</v>
      </c>
      <c r="E31" s="70">
        <v>1668.1</v>
      </c>
      <c r="F31" s="81">
        <v>1668.1</v>
      </c>
      <c r="G31" s="75">
        <v>28114.09</v>
      </c>
    </row>
    <row r="32" spans="1:7" x14ac:dyDescent="0.25">
      <c r="A32" s="24" t="s">
        <v>59</v>
      </c>
      <c r="B32" s="298" t="s">
        <v>60</v>
      </c>
      <c r="C32" s="70">
        <v>5000</v>
      </c>
      <c r="D32" s="81">
        <v>10000</v>
      </c>
      <c r="E32" s="70">
        <v>0</v>
      </c>
      <c r="F32" s="81">
        <v>10000</v>
      </c>
      <c r="G32" s="75">
        <v>35000</v>
      </c>
    </row>
    <row r="33" spans="1:7" x14ac:dyDescent="0.25">
      <c r="A33" s="24"/>
      <c r="B33" s="298"/>
      <c r="C33" s="70"/>
      <c r="D33" s="81"/>
      <c r="E33" s="70"/>
      <c r="F33" s="81"/>
      <c r="G33" s="75"/>
    </row>
    <row r="34" spans="1:7" x14ac:dyDescent="0.25">
      <c r="A34" s="66" t="s">
        <v>179</v>
      </c>
      <c r="B34" s="25"/>
      <c r="C34" s="68">
        <f>SUM(C12:C32)</f>
        <v>24082946.500000004</v>
      </c>
      <c r="D34" s="325">
        <f>SUM(D12:D32)</f>
        <v>9165567.1799999997</v>
      </c>
      <c r="E34" s="68">
        <f>SUM(E12:E32)</f>
        <v>8594351.8900000006</v>
      </c>
      <c r="F34" s="325">
        <f>SUM(F12:F32)</f>
        <v>17759919.070000004</v>
      </c>
      <c r="G34" s="306">
        <f>SUM(G12:G32)</f>
        <v>22495140.490000002</v>
      </c>
    </row>
    <row r="35" spans="1:7" x14ac:dyDescent="0.25">
      <c r="A35" s="69" t="s">
        <v>180</v>
      </c>
      <c r="B35" s="25"/>
      <c r="C35" s="14"/>
      <c r="D35" s="13"/>
      <c r="E35" s="14"/>
      <c r="F35" s="13"/>
      <c r="G35" s="15"/>
    </row>
    <row r="36" spans="1:7" x14ac:dyDescent="0.25">
      <c r="A36" s="18" t="s">
        <v>62</v>
      </c>
      <c r="B36" s="298" t="s">
        <v>341</v>
      </c>
      <c r="C36" s="70">
        <v>1368140.99</v>
      </c>
      <c r="D36" s="81">
        <v>737978.37</v>
      </c>
      <c r="E36" s="70">
        <v>1016021.63</v>
      </c>
      <c r="F36" s="81">
        <v>1754000</v>
      </c>
      <c r="G36" s="75">
        <v>2220000</v>
      </c>
    </row>
    <row r="37" spans="1:7" x14ac:dyDescent="0.25">
      <c r="A37" s="18" t="s">
        <v>63</v>
      </c>
      <c r="B37" s="298" t="s">
        <v>342</v>
      </c>
      <c r="C37" s="70">
        <v>35161</v>
      </c>
      <c r="D37" s="81">
        <v>0</v>
      </c>
      <c r="E37" s="70">
        <v>0</v>
      </c>
      <c r="F37" s="81">
        <v>0</v>
      </c>
      <c r="G37" s="75">
        <v>400000</v>
      </c>
    </row>
    <row r="38" spans="1:7" x14ac:dyDescent="0.25">
      <c r="A38" s="18" t="s">
        <v>64</v>
      </c>
      <c r="B38" s="298" t="s">
        <v>343</v>
      </c>
      <c r="C38" s="70">
        <v>332354.56999999995</v>
      </c>
      <c r="D38" s="81">
        <v>443380</v>
      </c>
      <c r="E38" s="70">
        <v>1041620</v>
      </c>
      <c r="F38" s="81">
        <v>1485000</v>
      </c>
      <c r="G38" s="75">
        <v>2717000</v>
      </c>
    </row>
    <row r="39" spans="1:7" x14ac:dyDescent="0.25">
      <c r="A39" s="18" t="s">
        <v>65</v>
      </c>
      <c r="B39" s="298" t="s">
        <v>396</v>
      </c>
      <c r="C39" s="70">
        <v>273300</v>
      </c>
      <c r="D39" s="81">
        <v>60000</v>
      </c>
      <c r="E39" s="70">
        <v>690000</v>
      </c>
      <c r="F39" s="81">
        <v>750000</v>
      </c>
      <c r="G39" s="75">
        <v>500000</v>
      </c>
    </row>
    <row r="40" spans="1:7" x14ac:dyDescent="0.25">
      <c r="A40" s="18" t="s">
        <v>66</v>
      </c>
      <c r="B40" s="298" t="s">
        <v>345</v>
      </c>
      <c r="C40" s="70">
        <v>599544.80000000005</v>
      </c>
      <c r="D40" s="81">
        <v>250811.26999999996</v>
      </c>
      <c r="E40" s="70">
        <v>1011058.7300000001</v>
      </c>
      <c r="F40" s="81">
        <v>1261870</v>
      </c>
      <c r="G40" s="75">
        <v>1450000</v>
      </c>
    </row>
    <row r="41" spans="1:7" x14ac:dyDescent="0.25">
      <c r="A41" s="18" t="s">
        <v>70</v>
      </c>
      <c r="B41" s="298" t="s">
        <v>379</v>
      </c>
      <c r="C41" s="70">
        <v>1492484.5</v>
      </c>
      <c r="D41" s="81">
        <v>718363.82000000007</v>
      </c>
      <c r="E41" s="70">
        <v>1086636.18</v>
      </c>
      <c r="F41" s="81">
        <v>1805000</v>
      </c>
      <c r="G41" s="75">
        <f>2600000+1500000</f>
        <v>4100000</v>
      </c>
    </row>
    <row r="42" spans="1:7" x14ac:dyDescent="0.25">
      <c r="A42" s="18" t="s">
        <v>72</v>
      </c>
      <c r="B42" s="298" t="s">
        <v>392</v>
      </c>
      <c r="C42" s="70">
        <v>0</v>
      </c>
      <c r="D42" s="81">
        <v>0</v>
      </c>
      <c r="E42" s="70">
        <v>10000</v>
      </c>
      <c r="F42" s="81">
        <v>10000</v>
      </c>
      <c r="G42" s="75">
        <v>10000</v>
      </c>
    </row>
    <row r="43" spans="1:7" x14ac:dyDescent="0.25">
      <c r="A43" s="18" t="s">
        <v>75</v>
      </c>
      <c r="B43" s="298" t="s">
        <v>347</v>
      </c>
      <c r="C43" s="70">
        <v>3343305.6399999997</v>
      </c>
      <c r="D43" s="81">
        <v>1858893.1400000001</v>
      </c>
      <c r="E43" s="70">
        <v>2260106.86</v>
      </c>
      <c r="F43" s="81">
        <v>4119000</v>
      </c>
      <c r="G43" s="75">
        <f>6189000+42000</f>
        <v>6231000</v>
      </c>
    </row>
    <row r="44" spans="1:7" x14ac:dyDescent="0.25">
      <c r="A44" s="18" t="s">
        <v>78</v>
      </c>
      <c r="B44" s="298" t="s">
        <v>348</v>
      </c>
      <c r="C44" s="70">
        <v>4114619.87</v>
      </c>
      <c r="D44" s="81">
        <v>983672.5</v>
      </c>
      <c r="E44" s="70">
        <v>6026872.5</v>
      </c>
      <c r="F44" s="81">
        <v>7010545</v>
      </c>
      <c r="G44" s="75">
        <v>8819950</v>
      </c>
    </row>
    <row r="45" spans="1:7" x14ac:dyDescent="0.25">
      <c r="A45" s="18" t="s">
        <v>80</v>
      </c>
      <c r="B45" s="298" t="s">
        <v>349</v>
      </c>
      <c r="C45" s="70">
        <v>0</v>
      </c>
      <c r="D45" s="81">
        <v>200</v>
      </c>
      <c r="E45" s="70">
        <v>4800</v>
      </c>
      <c r="F45" s="81">
        <v>5000</v>
      </c>
      <c r="G45" s="75">
        <v>3000</v>
      </c>
    </row>
    <row r="46" spans="1:7" x14ac:dyDescent="0.25">
      <c r="A46" s="24" t="s">
        <v>84</v>
      </c>
      <c r="B46" s="298" t="s">
        <v>350</v>
      </c>
      <c r="C46" s="70">
        <v>75291.34</v>
      </c>
      <c r="D46" s="81">
        <v>27468.83</v>
      </c>
      <c r="E46" s="70">
        <v>32531.17</v>
      </c>
      <c r="F46" s="81">
        <v>60000</v>
      </c>
      <c r="G46" s="75">
        <v>30000</v>
      </c>
    </row>
    <row r="47" spans="1:7" x14ac:dyDescent="0.25">
      <c r="A47" s="18" t="s">
        <v>85</v>
      </c>
      <c r="B47" s="298" t="s">
        <v>351</v>
      </c>
      <c r="C47" s="70">
        <v>50000</v>
      </c>
      <c r="D47" s="81">
        <v>6198.69</v>
      </c>
      <c r="E47" s="70">
        <v>43801.31</v>
      </c>
      <c r="F47" s="81">
        <v>50000</v>
      </c>
      <c r="G47" s="75">
        <v>50000</v>
      </c>
    </row>
    <row r="48" spans="1:7" x14ac:dyDescent="0.25">
      <c r="A48" s="18" t="s">
        <v>88</v>
      </c>
      <c r="B48" s="298" t="s">
        <v>380</v>
      </c>
      <c r="C48" s="70">
        <v>70500</v>
      </c>
      <c r="D48" s="81">
        <v>0</v>
      </c>
      <c r="E48" s="70">
        <v>400000</v>
      </c>
      <c r="F48" s="81">
        <v>400000</v>
      </c>
      <c r="G48" s="75">
        <v>400000</v>
      </c>
    </row>
    <row r="49" spans="1:7" x14ac:dyDescent="0.25">
      <c r="A49" s="18" t="s">
        <v>90</v>
      </c>
      <c r="B49" s="298" t="s">
        <v>395</v>
      </c>
      <c r="C49" s="70">
        <v>4879000</v>
      </c>
      <c r="D49" s="81">
        <v>619900</v>
      </c>
      <c r="E49" s="70">
        <v>1361643.94</v>
      </c>
      <c r="F49" s="81">
        <v>1981543.94</v>
      </c>
      <c r="G49" s="75">
        <v>4504543.9399999995</v>
      </c>
    </row>
    <row r="50" spans="1:7" x14ac:dyDescent="0.25">
      <c r="A50" s="18" t="s">
        <v>92</v>
      </c>
      <c r="B50" s="298" t="s">
        <v>352</v>
      </c>
      <c r="C50" s="70">
        <v>15000000</v>
      </c>
      <c r="D50" s="81">
        <v>10000000</v>
      </c>
      <c r="E50" s="70">
        <v>10000000</v>
      </c>
      <c r="F50" s="81">
        <v>20000000</v>
      </c>
      <c r="G50" s="75">
        <v>20000000</v>
      </c>
    </row>
    <row r="51" spans="1:7" x14ac:dyDescent="0.25">
      <c r="A51" s="18" t="s">
        <v>93</v>
      </c>
      <c r="B51" s="298" t="s">
        <v>353</v>
      </c>
      <c r="C51" s="70">
        <v>35000</v>
      </c>
      <c r="D51" s="81">
        <v>26000</v>
      </c>
      <c r="E51" s="70">
        <v>17081.25</v>
      </c>
      <c r="F51" s="81">
        <v>43081.25</v>
      </c>
      <c r="G51" s="75">
        <v>41610.29</v>
      </c>
    </row>
    <row r="52" spans="1:7" x14ac:dyDescent="0.25">
      <c r="A52" s="18" t="s">
        <v>487</v>
      </c>
      <c r="B52" s="298" t="s">
        <v>354</v>
      </c>
      <c r="C52" s="70">
        <v>177500</v>
      </c>
      <c r="D52" s="81">
        <v>0</v>
      </c>
      <c r="E52" s="70">
        <v>0</v>
      </c>
      <c r="F52" s="81">
        <v>0</v>
      </c>
      <c r="G52" s="75">
        <v>0</v>
      </c>
    </row>
    <row r="53" spans="1:7" x14ac:dyDescent="0.25">
      <c r="A53" s="32" t="s">
        <v>98</v>
      </c>
      <c r="B53" s="298" t="s">
        <v>381</v>
      </c>
      <c r="C53" s="70">
        <v>10780431.789999999</v>
      </c>
      <c r="D53" s="81">
        <v>5205227.25</v>
      </c>
      <c r="E53" s="70">
        <v>8414772.75</v>
      </c>
      <c r="F53" s="81">
        <v>13620000</v>
      </c>
      <c r="G53" s="75">
        <v>28800000</v>
      </c>
    </row>
    <row r="54" spans="1:7" x14ac:dyDescent="0.25">
      <c r="A54" s="32" t="s">
        <v>100</v>
      </c>
      <c r="B54" s="298" t="s">
        <v>356</v>
      </c>
      <c r="C54" s="70">
        <v>42203793.119999997</v>
      </c>
      <c r="D54" s="81">
        <v>13043580</v>
      </c>
      <c r="E54" s="70">
        <v>11935520</v>
      </c>
      <c r="F54" s="81">
        <v>24979100</v>
      </c>
      <c r="G54" s="75">
        <v>29873353.859999999</v>
      </c>
    </row>
    <row r="55" spans="1:7" x14ac:dyDescent="0.25">
      <c r="A55" s="27" t="s">
        <v>104</v>
      </c>
      <c r="B55" s="301" t="s">
        <v>358</v>
      </c>
      <c r="C55" s="288">
        <v>0</v>
      </c>
      <c r="D55" s="302">
        <v>0</v>
      </c>
      <c r="E55" s="288">
        <v>180000</v>
      </c>
      <c r="F55" s="302">
        <v>180000</v>
      </c>
      <c r="G55" s="300">
        <v>110000</v>
      </c>
    </row>
    <row r="56" spans="1:7" x14ac:dyDescent="0.25">
      <c r="A56" s="29"/>
      <c r="B56" s="30"/>
      <c r="C56" s="70"/>
      <c r="D56" s="70"/>
      <c r="E56" s="71"/>
      <c r="F56" s="70"/>
      <c r="G56" s="70"/>
    </row>
    <row r="57" spans="1:7" x14ac:dyDescent="0.25">
      <c r="A57" s="29"/>
      <c r="B57" s="30"/>
      <c r="C57" s="70"/>
      <c r="D57" s="70"/>
      <c r="E57" s="71"/>
      <c r="F57" s="70"/>
      <c r="G57" s="70"/>
    </row>
    <row r="58" spans="1:7" x14ac:dyDescent="0.25">
      <c r="A58" s="29"/>
      <c r="B58" s="30"/>
      <c r="C58" s="70"/>
      <c r="D58" s="70"/>
      <c r="E58" s="71"/>
      <c r="F58" s="70"/>
      <c r="G58" s="70"/>
    </row>
    <row r="59" spans="1:7" x14ac:dyDescent="0.25">
      <c r="A59" s="29"/>
      <c r="B59" s="30"/>
      <c r="C59" s="70"/>
      <c r="D59" s="70"/>
      <c r="E59" s="71"/>
      <c r="F59" s="70"/>
      <c r="G59" s="70"/>
    </row>
    <row r="60" spans="1:7" x14ac:dyDescent="0.25">
      <c r="A60" s="29"/>
      <c r="B60" s="30"/>
      <c r="C60" s="70"/>
      <c r="D60" s="70"/>
      <c r="E60" s="71"/>
      <c r="F60" s="70"/>
      <c r="G60" s="70"/>
    </row>
    <row r="61" spans="1:7" x14ac:dyDescent="0.25">
      <c r="A61" s="29"/>
      <c r="B61" s="30"/>
      <c r="C61" s="70"/>
      <c r="D61" s="70"/>
      <c r="E61" s="71"/>
      <c r="F61" s="70"/>
      <c r="G61" s="70"/>
    </row>
    <row r="62" spans="1:7" ht="24.75" x14ac:dyDescent="0.25">
      <c r="A62" s="47" t="s">
        <v>175</v>
      </c>
      <c r="B62" s="48"/>
      <c r="C62" s="49"/>
      <c r="D62" s="49"/>
      <c r="E62" s="49"/>
      <c r="F62" s="2" t="s">
        <v>181</v>
      </c>
      <c r="G62" s="49"/>
    </row>
    <row r="63" spans="1:7" ht="33" x14ac:dyDescent="0.25">
      <c r="A63" s="50" t="s">
        <v>177</v>
      </c>
      <c r="B63" s="51"/>
      <c r="C63" s="52"/>
      <c r="D63" s="52"/>
      <c r="E63" s="52"/>
      <c r="F63" s="52"/>
      <c r="G63" s="52"/>
    </row>
    <row r="64" spans="1:7" x14ac:dyDescent="0.25">
      <c r="A64" s="332" t="s">
        <v>1</v>
      </c>
      <c r="B64" s="332"/>
      <c r="C64" s="332"/>
      <c r="D64" s="332"/>
      <c r="E64" s="332"/>
      <c r="F64" s="332"/>
      <c r="G64" s="332"/>
    </row>
    <row r="65" spans="1:7" x14ac:dyDescent="0.25">
      <c r="A65" s="53" t="s">
        <v>2</v>
      </c>
      <c r="B65" s="328" t="s">
        <v>280</v>
      </c>
      <c r="C65" s="328"/>
      <c r="D65" s="328"/>
      <c r="E65" s="328"/>
      <c r="F65" s="54"/>
      <c r="G65" s="54"/>
    </row>
    <row r="66" spans="1:7" x14ac:dyDescent="0.25">
      <c r="A66" s="72" t="s">
        <v>3</v>
      </c>
      <c r="B66" s="328" t="s">
        <v>178</v>
      </c>
      <c r="C66" s="328"/>
      <c r="D66" s="328"/>
      <c r="E66" s="328"/>
      <c r="F66" s="5"/>
      <c r="G66" s="5"/>
    </row>
    <row r="67" spans="1:7" x14ac:dyDescent="0.25">
      <c r="A67" s="72" t="s">
        <v>4</v>
      </c>
      <c r="B67" s="55"/>
      <c r="C67" s="5"/>
      <c r="D67" s="5"/>
      <c r="E67" s="5"/>
      <c r="F67" s="5"/>
      <c r="G67" s="5"/>
    </row>
    <row r="68" spans="1:7" x14ac:dyDescent="0.25">
      <c r="A68" s="6"/>
      <c r="B68" s="12"/>
      <c r="C68" s="8"/>
      <c r="D68" s="329" t="s">
        <v>6</v>
      </c>
      <c r="E68" s="330"/>
      <c r="F68" s="331"/>
      <c r="G68" s="9"/>
    </row>
    <row r="69" spans="1:7" ht="31.5" x14ac:dyDescent="0.25">
      <c r="A69" s="10" t="s">
        <v>7</v>
      </c>
      <c r="B69" s="11" t="s">
        <v>8</v>
      </c>
      <c r="C69" s="221" t="s">
        <v>9</v>
      </c>
      <c r="D69" s="12" t="s">
        <v>10</v>
      </c>
      <c r="E69" s="221" t="s">
        <v>11</v>
      </c>
      <c r="F69" s="12" t="s">
        <v>12</v>
      </c>
      <c r="G69" s="222" t="s">
        <v>13</v>
      </c>
    </row>
    <row r="70" spans="1:7" x14ac:dyDescent="0.25">
      <c r="A70" s="57" t="s">
        <v>14</v>
      </c>
      <c r="B70" s="58" t="s">
        <v>15</v>
      </c>
      <c r="C70" s="59" t="s">
        <v>16</v>
      </c>
      <c r="D70" s="58" t="s">
        <v>17</v>
      </c>
      <c r="E70" s="59" t="s">
        <v>18</v>
      </c>
      <c r="F70" s="58" t="s">
        <v>19</v>
      </c>
      <c r="G70" s="60" t="s">
        <v>20</v>
      </c>
    </row>
    <row r="71" spans="1:7" x14ac:dyDescent="0.25">
      <c r="A71" s="31" t="s">
        <v>106</v>
      </c>
      <c r="B71" s="297" t="s">
        <v>360</v>
      </c>
      <c r="C71" s="295">
        <v>515397.82</v>
      </c>
      <c r="D71" s="299">
        <v>560496.92999999993</v>
      </c>
      <c r="E71" s="295">
        <v>589503.07000000007</v>
      </c>
      <c r="F71" s="299">
        <v>1150000</v>
      </c>
      <c r="G71" s="296">
        <f>1650000+5000</f>
        <v>1655000</v>
      </c>
    </row>
    <row r="72" spans="1:7" x14ac:dyDescent="0.25">
      <c r="A72" s="18" t="s">
        <v>110</v>
      </c>
      <c r="B72" s="298" t="s">
        <v>394</v>
      </c>
      <c r="C72" s="70">
        <v>31000</v>
      </c>
      <c r="D72" s="81">
        <v>0</v>
      </c>
      <c r="E72" s="70">
        <v>31000</v>
      </c>
      <c r="F72" s="81">
        <v>31000</v>
      </c>
      <c r="G72" s="75">
        <v>31000</v>
      </c>
    </row>
    <row r="73" spans="1:7" x14ac:dyDescent="0.25">
      <c r="A73" s="24" t="s">
        <v>111</v>
      </c>
      <c r="B73" s="298" t="s">
        <v>401</v>
      </c>
      <c r="C73" s="70">
        <v>1301209.67</v>
      </c>
      <c r="D73" s="81">
        <v>0</v>
      </c>
      <c r="E73" s="70">
        <v>0</v>
      </c>
      <c r="F73" s="81">
        <v>0</v>
      </c>
      <c r="G73" s="75">
        <v>0</v>
      </c>
    </row>
    <row r="74" spans="1:7" x14ac:dyDescent="0.25">
      <c r="A74" s="24" t="s">
        <v>488</v>
      </c>
      <c r="B74" s="298" t="s">
        <v>399</v>
      </c>
      <c r="C74" s="70">
        <v>0</v>
      </c>
      <c r="D74" s="81">
        <v>75000</v>
      </c>
      <c r="E74" s="70">
        <v>0</v>
      </c>
      <c r="F74" s="81">
        <v>75000</v>
      </c>
      <c r="G74" s="75">
        <v>0</v>
      </c>
    </row>
    <row r="75" spans="1:7" x14ac:dyDescent="0.25">
      <c r="A75" s="18" t="s">
        <v>117</v>
      </c>
      <c r="B75" s="298" t="s">
        <v>362</v>
      </c>
      <c r="C75" s="70">
        <v>500000</v>
      </c>
      <c r="D75" s="81">
        <v>104678</v>
      </c>
      <c r="E75" s="70">
        <v>315322</v>
      </c>
      <c r="F75" s="81">
        <v>420000</v>
      </c>
      <c r="G75" s="75">
        <v>500000</v>
      </c>
    </row>
    <row r="76" spans="1:7" x14ac:dyDescent="0.25">
      <c r="A76" s="18" t="s">
        <v>119</v>
      </c>
      <c r="B76" s="298" t="s">
        <v>387</v>
      </c>
      <c r="C76" s="70">
        <v>8070</v>
      </c>
      <c r="D76" s="81">
        <v>3550</v>
      </c>
      <c r="E76" s="70">
        <v>226450</v>
      </c>
      <c r="F76" s="81">
        <v>230000</v>
      </c>
      <c r="G76" s="75">
        <v>195000</v>
      </c>
    </row>
    <row r="77" spans="1:7" x14ac:dyDescent="0.25">
      <c r="A77" s="18" t="s">
        <v>121</v>
      </c>
      <c r="B77" s="298" t="s">
        <v>400</v>
      </c>
      <c r="C77" s="70">
        <v>1761250</v>
      </c>
      <c r="D77" s="81">
        <v>535000</v>
      </c>
      <c r="E77" s="70">
        <v>313500</v>
      </c>
      <c r="F77" s="81">
        <v>848500</v>
      </c>
      <c r="G77" s="75">
        <v>2130000</v>
      </c>
    </row>
    <row r="78" spans="1:7" x14ac:dyDescent="0.25">
      <c r="A78" s="18" t="s">
        <v>122</v>
      </c>
      <c r="B78" s="298" t="s">
        <v>364</v>
      </c>
      <c r="C78" s="70">
        <v>468800</v>
      </c>
      <c r="D78" s="81">
        <v>650000</v>
      </c>
      <c r="E78" s="70">
        <v>50000</v>
      </c>
      <c r="F78" s="81">
        <v>700000</v>
      </c>
      <c r="G78" s="75">
        <v>700000</v>
      </c>
    </row>
    <row r="79" spans="1:7" x14ac:dyDescent="0.25">
      <c r="A79" s="18" t="s">
        <v>124</v>
      </c>
      <c r="B79" s="298" t="s">
        <v>365</v>
      </c>
      <c r="C79" s="70">
        <v>4056748</v>
      </c>
      <c r="D79" s="81">
        <v>1944000</v>
      </c>
      <c r="E79" s="70">
        <v>576000</v>
      </c>
      <c r="F79" s="81">
        <v>2520000</v>
      </c>
      <c r="G79" s="75">
        <v>4570000</v>
      </c>
    </row>
    <row r="80" spans="1:7" x14ac:dyDescent="0.25">
      <c r="A80" s="18" t="s">
        <v>125</v>
      </c>
      <c r="B80" s="298" t="s">
        <v>367</v>
      </c>
      <c r="C80" s="70">
        <v>8388101.2800000003</v>
      </c>
      <c r="D80" s="81">
        <v>1399648.22</v>
      </c>
      <c r="E80" s="70">
        <v>3582611.7800000003</v>
      </c>
      <c r="F80" s="81">
        <v>4982260</v>
      </c>
      <c r="G80" s="75">
        <v>6774250</v>
      </c>
    </row>
    <row r="81" spans="1:7" x14ac:dyDescent="0.25">
      <c r="A81" s="73"/>
      <c r="B81" s="25"/>
      <c r="C81" s="14"/>
      <c r="D81" s="13"/>
      <c r="E81" s="71"/>
      <c r="F81" s="13"/>
      <c r="G81" s="15"/>
    </row>
    <row r="82" spans="1:7" x14ac:dyDescent="0.25">
      <c r="A82" s="26" t="s">
        <v>182</v>
      </c>
      <c r="B82" s="25"/>
      <c r="C82" s="74">
        <f>SUM(C36:C81)</f>
        <v>101861004.39</v>
      </c>
      <c r="D82" s="310">
        <f>SUM(D36:D81)</f>
        <v>39254047.020000003</v>
      </c>
      <c r="E82" s="74">
        <f>SUM(E36:E81)</f>
        <v>51216853.170000002</v>
      </c>
      <c r="F82" s="310">
        <f>SUM(F36:F81)</f>
        <v>90470900.189999998</v>
      </c>
      <c r="G82" s="309">
        <f>SUM(G36:G81)</f>
        <v>126815708.08999999</v>
      </c>
    </row>
    <row r="83" spans="1:7" x14ac:dyDescent="0.25">
      <c r="A83" s="26" t="s">
        <v>126</v>
      </c>
      <c r="B83" s="25"/>
      <c r="C83" s="14"/>
      <c r="D83" s="13"/>
      <c r="E83" s="14"/>
      <c r="F83" s="13"/>
      <c r="G83" s="15"/>
    </row>
    <row r="84" spans="1:7" s="165" customFormat="1" ht="11.25" x14ac:dyDescent="0.2">
      <c r="A84" s="18" t="s">
        <v>134</v>
      </c>
      <c r="B84" s="298" t="s">
        <v>373</v>
      </c>
      <c r="C84" s="70">
        <v>0</v>
      </c>
      <c r="D84" s="81">
        <v>0</v>
      </c>
      <c r="E84" s="70">
        <v>8060000</v>
      </c>
      <c r="F84" s="81">
        <v>8060000</v>
      </c>
      <c r="G84" s="75">
        <v>6654000</v>
      </c>
    </row>
    <row r="85" spans="1:7" s="165" customFormat="1" ht="11.25" x14ac:dyDescent="0.2">
      <c r="A85" s="18" t="s">
        <v>137</v>
      </c>
      <c r="B85" s="298" t="s">
        <v>375</v>
      </c>
      <c r="C85" s="70">
        <v>0</v>
      </c>
      <c r="D85" s="81">
        <v>0</v>
      </c>
      <c r="E85" s="70">
        <v>750000</v>
      </c>
      <c r="F85" s="81">
        <v>750000</v>
      </c>
      <c r="G85" s="75">
        <v>0</v>
      </c>
    </row>
    <row r="86" spans="1:7" s="165" customFormat="1" ht="11.25" x14ac:dyDescent="0.2">
      <c r="A86" s="18" t="s">
        <v>144</v>
      </c>
      <c r="B86" s="298" t="s">
        <v>145</v>
      </c>
      <c r="C86" s="70">
        <v>17095</v>
      </c>
      <c r="D86" s="81">
        <v>0</v>
      </c>
      <c r="E86" s="70">
        <v>0</v>
      </c>
      <c r="F86" s="81">
        <v>0</v>
      </c>
      <c r="G86" s="75">
        <v>190000</v>
      </c>
    </row>
    <row r="87" spans="1:7" s="165" customFormat="1" ht="11.25" x14ac:dyDescent="0.2">
      <c r="A87" s="18" t="s">
        <v>147</v>
      </c>
      <c r="B87" s="298" t="s">
        <v>383</v>
      </c>
      <c r="C87" s="70">
        <v>0</v>
      </c>
      <c r="D87" s="81">
        <v>117000</v>
      </c>
      <c r="E87" s="70">
        <v>183000</v>
      </c>
      <c r="F87" s="81">
        <v>300000</v>
      </c>
      <c r="G87" s="75">
        <v>400000</v>
      </c>
    </row>
    <row r="88" spans="1:7" s="165" customFormat="1" ht="11.25" x14ac:dyDescent="0.2">
      <c r="A88" s="18" t="s">
        <v>149</v>
      </c>
      <c r="B88" s="298" t="s">
        <v>389</v>
      </c>
      <c r="C88" s="70">
        <v>0</v>
      </c>
      <c r="D88" s="81">
        <v>0</v>
      </c>
      <c r="E88" s="70">
        <v>100000</v>
      </c>
      <c r="F88" s="81">
        <v>100000</v>
      </c>
      <c r="G88" s="75">
        <v>100000</v>
      </c>
    </row>
    <row r="89" spans="1:7" s="165" customFormat="1" ht="11.25" x14ac:dyDescent="0.2">
      <c r="A89" s="18" t="s">
        <v>151</v>
      </c>
      <c r="B89" s="298" t="s">
        <v>377</v>
      </c>
      <c r="C89" s="70">
        <v>0</v>
      </c>
      <c r="D89" s="81">
        <v>0</v>
      </c>
      <c r="E89" s="70">
        <v>139100000</v>
      </c>
      <c r="F89" s="81">
        <v>139100000</v>
      </c>
      <c r="G89" s="75">
        <v>0</v>
      </c>
    </row>
    <row r="90" spans="1:7" s="165" customFormat="1" ht="11.25" x14ac:dyDescent="0.2">
      <c r="A90" s="32" t="s">
        <v>152</v>
      </c>
      <c r="B90" s="298" t="s">
        <v>384</v>
      </c>
      <c r="C90" s="70">
        <v>0</v>
      </c>
      <c r="D90" s="81">
        <v>0</v>
      </c>
      <c r="E90" s="70">
        <v>400000</v>
      </c>
      <c r="F90" s="81">
        <v>400000</v>
      </c>
      <c r="G90" s="75">
        <v>200000</v>
      </c>
    </row>
    <row r="91" spans="1:7" s="165" customFormat="1" ht="11.25" x14ac:dyDescent="0.2">
      <c r="A91" s="18" t="s">
        <v>154</v>
      </c>
      <c r="B91" s="298" t="s">
        <v>372</v>
      </c>
      <c r="C91" s="70">
        <v>13475800</v>
      </c>
      <c r="D91" s="81">
        <v>0</v>
      </c>
      <c r="E91" s="70">
        <v>2995000</v>
      </c>
      <c r="F91" s="81">
        <v>2995000</v>
      </c>
      <c r="G91" s="75">
        <v>0</v>
      </c>
    </row>
    <row r="92" spans="1:7" s="165" customFormat="1" ht="11.25" x14ac:dyDescent="0.2">
      <c r="A92" s="32" t="s">
        <v>156</v>
      </c>
      <c r="B92" s="298" t="s">
        <v>378</v>
      </c>
      <c r="C92" s="70">
        <v>0</v>
      </c>
      <c r="D92" s="81">
        <v>0</v>
      </c>
      <c r="E92" s="70">
        <v>1500000</v>
      </c>
      <c r="F92" s="81">
        <v>1500000</v>
      </c>
      <c r="G92" s="75">
        <v>0</v>
      </c>
    </row>
    <row r="93" spans="1:7" s="165" customFormat="1" ht="11.25" x14ac:dyDescent="0.2">
      <c r="A93" s="18" t="s">
        <v>157</v>
      </c>
      <c r="B93" s="298" t="s">
        <v>391</v>
      </c>
      <c r="C93" s="70">
        <v>0</v>
      </c>
      <c r="D93" s="81">
        <v>30000</v>
      </c>
      <c r="E93" s="70">
        <v>140000</v>
      </c>
      <c r="F93" s="81">
        <v>170000</v>
      </c>
      <c r="G93" s="75">
        <v>100000</v>
      </c>
    </row>
    <row r="94" spans="1:7" x14ac:dyDescent="0.25">
      <c r="A94" s="18"/>
      <c r="B94" s="17"/>
      <c r="C94" s="70"/>
      <c r="D94" s="23"/>
      <c r="E94" s="22"/>
      <c r="F94" s="23"/>
      <c r="G94" s="75"/>
    </row>
    <row r="95" spans="1:7" x14ac:dyDescent="0.25">
      <c r="A95" s="76" t="s">
        <v>183</v>
      </c>
      <c r="B95" s="77"/>
      <c r="C95" s="78">
        <f>SUM(C84:C94)</f>
        <v>13492895</v>
      </c>
      <c r="D95" s="79">
        <f>SUM(D84:D94)</f>
        <v>147000</v>
      </c>
      <c r="E95" s="78">
        <f>SUM(E84:E94)</f>
        <v>153228000</v>
      </c>
      <c r="F95" s="79">
        <f>SUM(F84:F94)</f>
        <v>153375000</v>
      </c>
      <c r="G95" s="80">
        <f>SUM(G84:G94)</f>
        <v>7644000</v>
      </c>
    </row>
    <row r="96" spans="1:7" x14ac:dyDescent="0.25">
      <c r="A96" s="76" t="s">
        <v>162</v>
      </c>
      <c r="B96" s="77"/>
      <c r="C96" s="78"/>
      <c r="D96" s="79"/>
      <c r="E96" s="78"/>
      <c r="F96" s="79"/>
      <c r="G96" s="80"/>
    </row>
    <row r="97" spans="1:7" x14ac:dyDescent="0.25">
      <c r="A97" s="18" t="s">
        <v>163</v>
      </c>
      <c r="B97" s="298" t="s">
        <v>368</v>
      </c>
      <c r="C97" s="70">
        <v>323146.61</v>
      </c>
      <c r="D97" s="81">
        <v>0</v>
      </c>
      <c r="E97" s="70">
        <v>16532876.710000001</v>
      </c>
      <c r="F97" s="81">
        <v>16532876.710000001</v>
      </c>
      <c r="G97" s="75">
        <v>16761575.34</v>
      </c>
    </row>
    <row r="98" spans="1:7" x14ac:dyDescent="0.25">
      <c r="A98" s="18" t="s">
        <v>164</v>
      </c>
      <c r="B98" s="298" t="s">
        <v>369</v>
      </c>
      <c r="C98" s="70">
        <v>8165726.6299999999</v>
      </c>
      <c r="D98" s="81">
        <v>0</v>
      </c>
      <c r="E98" s="70">
        <v>13333333.34</v>
      </c>
      <c r="F98" s="81">
        <v>13333333.34</v>
      </c>
      <c r="G98" s="75">
        <v>13333333.33</v>
      </c>
    </row>
    <row r="99" spans="1:7" x14ac:dyDescent="0.25">
      <c r="A99" s="18"/>
      <c r="B99" s="33"/>
      <c r="C99" s="70"/>
      <c r="D99" s="81"/>
      <c r="E99" s="71"/>
      <c r="F99" s="81"/>
      <c r="G99" s="75"/>
    </row>
    <row r="100" spans="1:7" x14ac:dyDescent="0.25">
      <c r="A100" s="76" t="s">
        <v>184</v>
      </c>
      <c r="B100" s="77"/>
      <c r="C100" s="78">
        <f>SUM(C97:C99)</f>
        <v>8488873.2400000002</v>
      </c>
      <c r="D100" s="79">
        <f>SUM(D97:D99)</f>
        <v>0</v>
      </c>
      <c r="E100" s="78">
        <f>SUM(E97:E99)</f>
        <v>29866210.050000001</v>
      </c>
      <c r="F100" s="79">
        <f>SUM(F97:F99)</f>
        <v>29866210.050000001</v>
      </c>
      <c r="G100" s="80">
        <f>SUM(G97:G99)</f>
        <v>30094908.670000002</v>
      </c>
    </row>
    <row r="101" spans="1:7" x14ac:dyDescent="0.25">
      <c r="A101" s="76"/>
      <c r="B101" s="77"/>
      <c r="C101" s="78"/>
      <c r="D101" s="79"/>
      <c r="E101" s="78"/>
      <c r="F101" s="79"/>
      <c r="G101" s="80"/>
    </row>
    <row r="102" spans="1:7" x14ac:dyDescent="0.25">
      <c r="A102" s="38" t="s">
        <v>185</v>
      </c>
      <c r="B102" s="82"/>
      <c r="C102" s="83">
        <f>C34+C82+C95+C100</f>
        <v>147925719.13</v>
      </c>
      <c r="D102" s="83">
        <f>D34+D82+D95+D100</f>
        <v>48566614.200000003</v>
      </c>
      <c r="E102" s="84">
        <f>E34+E82+E95+E100</f>
        <v>242905415.11000001</v>
      </c>
      <c r="F102" s="83">
        <f>F34+F82+F95+F100</f>
        <v>291472029.31</v>
      </c>
      <c r="G102" s="85">
        <f>G34+G82+G95+G100</f>
        <v>187049757.25</v>
      </c>
    </row>
    <row r="103" spans="1:7" x14ac:dyDescent="0.25">
      <c r="A103" s="39"/>
      <c r="B103" s="42"/>
      <c r="C103" s="240"/>
      <c r="D103" s="240"/>
      <c r="E103" s="240"/>
      <c r="F103" s="240"/>
      <c r="G103" s="227"/>
    </row>
    <row r="104" spans="1:7" x14ac:dyDescent="0.25">
      <c r="A104" s="24" t="s">
        <v>165</v>
      </c>
      <c r="B104" s="42"/>
      <c r="C104" s="40"/>
      <c r="D104" s="40"/>
      <c r="E104" s="40"/>
      <c r="F104" s="40"/>
      <c r="G104" s="41"/>
    </row>
    <row r="105" spans="1:7" x14ac:dyDescent="0.25">
      <c r="A105" s="86"/>
      <c r="B105" s="42"/>
      <c r="C105" s="40"/>
      <c r="D105" s="40"/>
      <c r="E105" s="40"/>
      <c r="F105" s="40"/>
      <c r="G105" s="41"/>
    </row>
    <row r="106" spans="1:7" ht="23.25" x14ac:dyDescent="0.25">
      <c r="A106" s="39" t="s">
        <v>166</v>
      </c>
      <c r="B106" s="42" t="s">
        <v>167</v>
      </c>
      <c r="C106" s="40"/>
      <c r="D106" s="40"/>
      <c r="E106" s="43" t="s">
        <v>168</v>
      </c>
      <c r="F106" s="14"/>
      <c r="G106" s="41"/>
    </row>
    <row r="107" spans="1:7" x14ac:dyDescent="0.25">
      <c r="A107" s="39"/>
      <c r="B107" s="42"/>
      <c r="C107" s="40"/>
      <c r="D107" s="40"/>
      <c r="E107" s="43"/>
      <c r="F107" s="14"/>
      <c r="G107" s="41"/>
    </row>
    <row r="108" spans="1:7" ht="22.5" x14ac:dyDescent="0.25">
      <c r="A108" s="87" t="s">
        <v>186</v>
      </c>
      <c r="C108" s="337" t="s">
        <v>187</v>
      </c>
      <c r="D108" s="337"/>
      <c r="E108" s="14"/>
      <c r="F108" s="337" t="s">
        <v>188</v>
      </c>
      <c r="G108" s="338"/>
    </row>
    <row r="109" spans="1:7" x14ac:dyDescent="0.25">
      <c r="A109" s="44"/>
      <c r="B109" s="89"/>
      <c r="C109" s="45"/>
      <c r="D109" s="45"/>
      <c r="E109" s="45"/>
      <c r="F109" s="45"/>
      <c r="G109" s="46"/>
    </row>
    <row r="124" spans="1:7" ht="24.75" x14ac:dyDescent="0.25">
      <c r="A124" s="47" t="s">
        <v>175</v>
      </c>
      <c r="B124" s="48"/>
      <c r="C124" s="49"/>
      <c r="D124" s="49"/>
      <c r="E124" s="49"/>
      <c r="F124" s="2" t="s">
        <v>189</v>
      </c>
      <c r="G124" s="49"/>
    </row>
    <row r="125" spans="1:7" ht="33" x14ac:dyDescent="0.25">
      <c r="A125" s="50" t="s">
        <v>177</v>
      </c>
      <c r="B125" s="51"/>
      <c r="C125" s="52"/>
      <c r="D125" s="52"/>
      <c r="E125" s="52"/>
      <c r="F125" s="52"/>
      <c r="G125" s="52"/>
    </row>
    <row r="126" spans="1:7" x14ac:dyDescent="0.25">
      <c r="A126" s="332" t="s">
        <v>1</v>
      </c>
      <c r="B126" s="332"/>
      <c r="C126" s="332"/>
      <c r="D126" s="332"/>
      <c r="E126" s="332"/>
      <c r="F126" s="332"/>
      <c r="G126" s="332"/>
    </row>
    <row r="127" spans="1:7" x14ac:dyDescent="0.25">
      <c r="A127" s="53" t="s">
        <v>2</v>
      </c>
      <c r="B127" s="328" t="s">
        <v>280</v>
      </c>
      <c r="C127" s="328"/>
      <c r="D127" s="328"/>
      <c r="E127" s="328"/>
      <c r="F127" s="54"/>
      <c r="G127" s="54"/>
    </row>
    <row r="128" spans="1:7" x14ac:dyDescent="0.25">
      <c r="A128" s="72" t="s">
        <v>3</v>
      </c>
      <c r="B128" s="328" t="s">
        <v>190</v>
      </c>
      <c r="C128" s="328"/>
      <c r="D128" s="328"/>
      <c r="E128" s="328"/>
      <c r="F128" s="5"/>
      <c r="G128" s="5"/>
    </row>
    <row r="129" spans="1:27" x14ac:dyDescent="0.25">
      <c r="A129" s="72" t="s">
        <v>4</v>
      </c>
      <c r="B129" s="55"/>
      <c r="C129" s="5"/>
      <c r="D129" s="5"/>
      <c r="E129" s="5"/>
      <c r="F129" s="5"/>
      <c r="G129" s="5"/>
    </row>
    <row r="130" spans="1:27" x14ac:dyDescent="0.25">
      <c r="A130" s="6"/>
      <c r="B130" s="12"/>
      <c r="C130" s="8"/>
      <c r="D130" s="329" t="s">
        <v>6</v>
      </c>
      <c r="E130" s="330"/>
      <c r="F130" s="331"/>
      <c r="G130" s="9"/>
    </row>
    <row r="131" spans="1:27" ht="31.5" x14ac:dyDescent="0.25">
      <c r="A131" s="10" t="s">
        <v>7</v>
      </c>
      <c r="B131" s="11" t="s">
        <v>8</v>
      </c>
      <c r="C131" s="221" t="s">
        <v>9</v>
      </c>
      <c r="D131" s="11" t="s">
        <v>10</v>
      </c>
      <c r="E131" s="221" t="s">
        <v>11</v>
      </c>
      <c r="F131" s="11" t="s">
        <v>12</v>
      </c>
      <c r="G131" s="222" t="s">
        <v>13</v>
      </c>
    </row>
    <row r="132" spans="1:27" x14ac:dyDescent="0.25">
      <c r="A132" s="57" t="s">
        <v>14</v>
      </c>
      <c r="B132" s="58" t="s">
        <v>15</v>
      </c>
      <c r="C132" s="59" t="s">
        <v>16</v>
      </c>
      <c r="D132" s="58" t="s">
        <v>17</v>
      </c>
      <c r="E132" s="59" t="s">
        <v>18</v>
      </c>
      <c r="F132" s="58" t="s">
        <v>19</v>
      </c>
      <c r="G132" s="60" t="s">
        <v>20</v>
      </c>
    </row>
    <row r="133" spans="1:27" x14ac:dyDescent="0.25">
      <c r="A133" s="61" t="s">
        <v>21</v>
      </c>
      <c r="B133" s="62"/>
      <c r="C133" s="63"/>
      <c r="D133" s="64"/>
      <c r="E133" s="63"/>
      <c r="F133" s="64"/>
      <c r="G133" s="65"/>
    </row>
    <row r="134" spans="1:27" x14ac:dyDescent="0.25">
      <c r="A134" s="69" t="s">
        <v>191</v>
      </c>
      <c r="B134" s="25"/>
      <c r="C134" s="14"/>
      <c r="D134" s="13"/>
      <c r="E134" s="14"/>
      <c r="F134" s="13"/>
      <c r="G134" s="15"/>
    </row>
    <row r="135" spans="1:27" s="164" customFormat="1" ht="22.5" x14ac:dyDescent="0.2">
      <c r="A135" s="167" t="s">
        <v>304</v>
      </c>
      <c r="B135" s="168" t="s">
        <v>341</v>
      </c>
      <c r="C135" s="169">
        <v>91794</v>
      </c>
      <c r="D135" s="170">
        <v>18050</v>
      </c>
      <c r="E135" s="169">
        <v>81950</v>
      </c>
      <c r="F135" s="170">
        <v>100000</v>
      </c>
      <c r="G135" s="171">
        <v>100000</v>
      </c>
      <c r="H135" s="172"/>
      <c r="I135" s="172"/>
      <c r="J135" s="172"/>
      <c r="K135" s="172"/>
      <c r="L135" s="172"/>
      <c r="M135" s="172"/>
      <c r="N135" s="172"/>
      <c r="O135" s="172"/>
      <c r="P135" s="172"/>
      <c r="R135" s="1"/>
      <c r="W135" s="168" t="s">
        <v>341</v>
      </c>
      <c r="AA135" s="168" t="s">
        <v>341</v>
      </c>
    </row>
    <row r="136" spans="1:27" s="164" customFormat="1" ht="22.5" x14ac:dyDescent="0.2">
      <c r="A136" s="167" t="s">
        <v>306</v>
      </c>
      <c r="B136" s="168" t="s">
        <v>343</v>
      </c>
      <c r="C136" s="169">
        <v>11422.73</v>
      </c>
      <c r="D136" s="170">
        <v>34600</v>
      </c>
      <c r="E136" s="169">
        <v>35400</v>
      </c>
      <c r="F136" s="170">
        <v>70000</v>
      </c>
      <c r="G136" s="171">
        <v>70000</v>
      </c>
      <c r="H136" s="172"/>
      <c r="I136" s="172"/>
      <c r="J136" s="172"/>
      <c r="K136" s="172"/>
      <c r="L136" s="172"/>
      <c r="M136" s="172"/>
      <c r="N136" s="172"/>
      <c r="O136" s="172"/>
      <c r="P136" s="172"/>
      <c r="R136" s="1"/>
      <c r="W136" s="168" t="s">
        <v>343</v>
      </c>
      <c r="AA136" s="168" t="s">
        <v>343</v>
      </c>
    </row>
    <row r="137" spans="1:27" s="164" customFormat="1" ht="22.5" x14ac:dyDescent="0.2">
      <c r="A137" s="167" t="s">
        <v>344</v>
      </c>
      <c r="B137" s="168" t="s">
        <v>345</v>
      </c>
      <c r="C137" s="169">
        <v>31042</v>
      </c>
      <c r="D137" s="170">
        <v>16644.52</v>
      </c>
      <c r="E137" s="169">
        <v>3355.4799999999996</v>
      </c>
      <c r="F137" s="170">
        <v>20000</v>
      </c>
      <c r="G137" s="171">
        <v>20000</v>
      </c>
      <c r="H137" s="172"/>
      <c r="I137" s="172"/>
      <c r="J137" s="172"/>
      <c r="K137" s="172"/>
      <c r="L137" s="172"/>
      <c r="M137" s="172"/>
      <c r="N137" s="172"/>
      <c r="O137" s="172"/>
      <c r="P137" s="172"/>
      <c r="R137" s="1"/>
      <c r="W137" s="168" t="s">
        <v>345</v>
      </c>
      <c r="AA137" s="168" t="s">
        <v>345</v>
      </c>
    </row>
    <row r="138" spans="1:27" s="164" customFormat="1" ht="22.5" x14ac:dyDescent="0.2">
      <c r="A138" s="167" t="s">
        <v>346</v>
      </c>
      <c r="B138" s="168" t="s">
        <v>347</v>
      </c>
      <c r="C138" s="169">
        <v>2832</v>
      </c>
      <c r="D138" s="170">
        <v>2151</v>
      </c>
      <c r="E138" s="169">
        <v>2849</v>
      </c>
      <c r="F138" s="170">
        <v>5000</v>
      </c>
      <c r="G138" s="173">
        <v>10000</v>
      </c>
      <c r="H138" s="174"/>
      <c r="I138" s="174"/>
      <c r="J138" s="174"/>
      <c r="K138" s="174"/>
      <c r="L138" s="174"/>
      <c r="M138" s="174"/>
      <c r="N138" s="174"/>
      <c r="O138" s="174"/>
      <c r="P138" s="174"/>
      <c r="R138" s="1"/>
      <c r="W138" s="168" t="s">
        <v>347</v>
      </c>
      <c r="AA138" s="168" t="s">
        <v>347</v>
      </c>
    </row>
    <row r="139" spans="1:27" s="164" customFormat="1" ht="22.5" x14ac:dyDescent="0.2">
      <c r="A139" s="167" t="s">
        <v>310</v>
      </c>
      <c r="B139" s="168" t="s">
        <v>348</v>
      </c>
      <c r="C139" s="169">
        <v>57317.62</v>
      </c>
      <c r="D139" s="170">
        <v>10518</v>
      </c>
      <c r="E139" s="169">
        <v>39482</v>
      </c>
      <c r="F139" s="170">
        <v>50000</v>
      </c>
      <c r="G139" s="173">
        <v>60000</v>
      </c>
      <c r="H139" s="174"/>
      <c r="I139" s="174"/>
      <c r="J139" s="174"/>
      <c r="K139" s="174"/>
      <c r="L139" s="174"/>
      <c r="M139" s="174"/>
      <c r="N139" s="174"/>
      <c r="O139" s="174"/>
      <c r="P139" s="174"/>
      <c r="R139" s="1"/>
      <c r="W139" s="168" t="s">
        <v>348</v>
      </c>
      <c r="AA139" s="168" t="s">
        <v>348</v>
      </c>
    </row>
    <row r="140" spans="1:27" s="164" customFormat="1" ht="22.5" x14ac:dyDescent="0.2">
      <c r="A140" s="167" t="s">
        <v>313</v>
      </c>
      <c r="B140" s="168" t="s">
        <v>350</v>
      </c>
      <c r="C140" s="169">
        <v>12000</v>
      </c>
      <c r="D140" s="170">
        <v>6000</v>
      </c>
      <c r="E140" s="169">
        <v>6000</v>
      </c>
      <c r="F140" s="170">
        <v>12000</v>
      </c>
      <c r="G140" s="175">
        <v>0</v>
      </c>
      <c r="H140" s="169"/>
      <c r="I140" s="169"/>
      <c r="J140" s="169"/>
      <c r="K140" s="169"/>
      <c r="L140" s="169"/>
      <c r="M140" s="169"/>
      <c r="N140" s="169"/>
      <c r="O140" s="169"/>
      <c r="P140" s="169"/>
      <c r="R140" s="1"/>
      <c r="W140" s="168" t="s">
        <v>350</v>
      </c>
      <c r="AA140" s="168" t="s">
        <v>350</v>
      </c>
    </row>
    <row r="141" spans="1:27" s="164" customFormat="1" ht="22.5" x14ac:dyDescent="0.2">
      <c r="A141" s="176" t="s">
        <v>402</v>
      </c>
      <c r="B141" s="168" t="s">
        <v>351</v>
      </c>
      <c r="C141" s="169">
        <v>5708.49</v>
      </c>
      <c r="D141" s="170">
        <v>0</v>
      </c>
      <c r="E141" s="169">
        <v>0</v>
      </c>
      <c r="F141" s="170">
        <v>0</v>
      </c>
      <c r="G141" s="175">
        <v>0</v>
      </c>
      <c r="H141" s="169"/>
      <c r="I141" s="169"/>
      <c r="J141" s="169"/>
      <c r="K141" s="169"/>
      <c r="L141" s="169"/>
      <c r="M141" s="169"/>
      <c r="N141" s="169"/>
      <c r="O141" s="169"/>
      <c r="P141" s="169"/>
      <c r="R141" s="1"/>
      <c r="T141" s="169"/>
      <c r="W141" s="168" t="s">
        <v>351</v>
      </c>
      <c r="Y141" s="170">
        <f>400*22*12*2</f>
        <v>211200</v>
      </c>
      <c r="AA141" s="168" t="s">
        <v>351</v>
      </c>
    </row>
    <row r="142" spans="1:27" s="164" customFormat="1" ht="22.5" x14ac:dyDescent="0.2">
      <c r="A142" s="167" t="s">
        <v>355</v>
      </c>
      <c r="B142" s="168" t="s">
        <v>356</v>
      </c>
      <c r="C142" s="169">
        <v>0</v>
      </c>
      <c r="D142" s="170">
        <v>0</v>
      </c>
      <c r="E142" s="169">
        <v>0</v>
      </c>
      <c r="F142" s="170">
        <v>0</v>
      </c>
      <c r="G142" s="175">
        <v>105600</v>
      </c>
      <c r="H142" s="175"/>
      <c r="I142" s="175"/>
      <c r="J142" s="175"/>
      <c r="K142" s="175"/>
      <c r="L142" s="175"/>
      <c r="M142" s="175"/>
      <c r="N142" s="175"/>
      <c r="O142" s="175"/>
      <c r="P142" s="169"/>
      <c r="Q142" s="177"/>
      <c r="R142" s="1"/>
      <c r="T142" s="169"/>
      <c r="V142" s="178">
        <f>211200/2</f>
        <v>105600</v>
      </c>
      <c r="W142" s="168" t="s">
        <v>356</v>
      </c>
      <c r="Y142" s="170">
        <v>211200</v>
      </c>
      <c r="AA142" s="168" t="s">
        <v>356</v>
      </c>
    </row>
    <row r="143" spans="1:27" s="164" customFormat="1" ht="22.5" x14ac:dyDescent="0.2">
      <c r="A143" s="176" t="s">
        <v>403</v>
      </c>
      <c r="B143" s="179" t="s">
        <v>105</v>
      </c>
      <c r="C143" s="169">
        <v>17400</v>
      </c>
      <c r="D143" s="170">
        <v>3200</v>
      </c>
      <c r="E143" s="169">
        <v>11800</v>
      </c>
      <c r="F143" s="170">
        <v>15000</v>
      </c>
      <c r="G143" s="171">
        <v>5000</v>
      </c>
      <c r="H143" s="172"/>
      <c r="I143" s="172"/>
      <c r="J143" s="172"/>
      <c r="K143" s="172"/>
      <c r="L143" s="172"/>
      <c r="M143" s="172"/>
      <c r="N143" s="172"/>
      <c r="O143" s="172"/>
      <c r="P143" s="172"/>
      <c r="R143" s="180"/>
      <c r="T143" s="181"/>
      <c r="W143" s="182" t="s">
        <v>105</v>
      </c>
      <c r="Y143" s="181">
        <f>Y141-Y142</f>
        <v>0</v>
      </c>
      <c r="AA143" s="182" t="s">
        <v>105</v>
      </c>
    </row>
    <row r="144" spans="1:27" s="164" customFormat="1" ht="22.5" x14ac:dyDescent="0.2">
      <c r="A144" s="176" t="s">
        <v>404</v>
      </c>
      <c r="B144" s="179" t="s">
        <v>105</v>
      </c>
      <c r="C144" s="169">
        <v>0</v>
      </c>
      <c r="D144" s="170">
        <v>0</v>
      </c>
      <c r="E144" s="169">
        <v>0</v>
      </c>
      <c r="F144" s="170">
        <v>0</v>
      </c>
      <c r="G144" s="171">
        <v>5000</v>
      </c>
      <c r="H144" s="172"/>
      <c r="I144" s="172"/>
      <c r="J144" s="172"/>
      <c r="K144" s="172"/>
      <c r="L144" s="172"/>
      <c r="M144" s="172"/>
      <c r="N144" s="172"/>
      <c r="O144" s="172"/>
      <c r="P144" s="172"/>
      <c r="R144" s="180"/>
      <c r="W144" s="182" t="s">
        <v>105</v>
      </c>
      <c r="AA144" s="182" t="s">
        <v>105</v>
      </c>
    </row>
    <row r="145" spans="1:16384" s="164" customFormat="1" ht="22.5" x14ac:dyDescent="0.2">
      <c r="A145" s="167" t="s">
        <v>366</v>
      </c>
      <c r="B145" s="168" t="s">
        <v>367</v>
      </c>
      <c r="C145" s="183">
        <v>97622.73</v>
      </c>
      <c r="D145" s="184">
        <v>46002.69</v>
      </c>
      <c r="E145" s="183">
        <v>307997.31</v>
      </c>
      <c r="F145" s="184">
        <v>354000</v>
      </c>
      <c r="G145" s="185">
        <v>354000</v>
      </c>
      <c r="H145" s="183"/>
      <c r="I145" s="183"/>
      <c r="J145" s="183"/>
      <c r="K145" s="183"/>
      <c r="L145" s="183"/>
      <c r="M145" s="183"/>
      <c r="N145" s="183"/>
      <c r="O145" s="183"/>
      <c r="P145" s="183"/>
      <c r="R145" s="1"/>
      <c r="W145" s="168" t="s">
        <v>367</v>
      </c>
      <c r="AA145" s="168" t="s">
        <v>367</v>
      </c>
    </row>
    <row r="146" spans="1:16384" s="164" customFormat="1" ht="11.25" x14ac:dyDescent="0.2">
      <c r="A146" s="18"/>
      <c r="B146" s="17"/>
      <c r="C146" s="70"/>
      <c r="D146" s="81"/>
      <c r="E146" s="93"/>
      <c r="F146" s="81"/>
      <c r="G146" s="119"/>
    </row>
    <row r="147" spans="1:16384" s="164" customFormat="1" ht="11.25" x14ac:dyDescent="0.2">
      <c r="A147" s="26" t="s">
        <v>194</v>
      </c>
      <c r="B147" s="25"/>
      <c r="C147" s="78">
        <f>SUM(C135:C146)</f>
        <v>327139.56999999995</v>
      </c>
      <c r="D147" s="79">
        <f>SUM(D135:D146)</f>
        <v>137166.21000000002</v>
      </c>
      <c r="E147" s="78">
        <f>SUM(E135:E146)</f>
        <v>488833.79</v>
      </c>
      <c r="F147" s="79">
        <f>SUM(F135:F146)</f>
        <v>626000</v>
      </c>
      <c r="G147" s="80">
        <f>SUM(G135:G146)</f>
        <v>729600</v>
      </c>
    </row>
    <row r="148" spans="1:16384" s="164" customFormat="1" ht="11.25" x14ac:dyDescent="0.2">
      <c r="A148" s="26" t="s">
        <v>195</v>
      </c>
      <c r="B148" s="25"/>
      <c r="C148" s="14"/>
      <c r="D148" s="13"/>
      <c r="E148" s="14"/>
      <c r="F148" s="13"/>
      <c r="G148" s="98"/>
    </row>
    <row r="149" spans="1:16384" s="164" customFormat="1" ht="22.5" x14ac:dyDescent="0.2">
      <c r="A149" s="167" t="s">
        <v>382</v>
      </c>
      <c r="B149" s="168" t="s">
        <v>383</v>
      </c>
      <c r="C149" s="169">
        <v>0</v>
      </c>
      <c r="D149" s="170">
        <v>50000</v>
      </c>
      <c r="E149" s="169">
        <v>10000</v>
      </c>
      <c r="F149" s="170">
        <v>60000</v>
      </c>
      <c r="G149" s="173">
        <v>50000</v>
      </c>
      <c r="H149" s="174"/>
      <c r="I149" s="174"/>
      <c r="J149" s="174"/>
      <c r="K149" s="174"/>
      <c r="L149" s="174"/>
      <c r="M149" s="174"/>
      <c r="N149" s="174"/>
      <c r="O149" s="174"/>
      <c r="P149" s="174"/>
      <c r="R149" s="1"/>
      <c r="W149" s="168" t="s">
        <v>383</v>
      </c>
      <c r="AA149" s="168" t="s">
        <v>383</v>
      </c>
    </row>
    <row r="150" spans="1:16384" s="164" customFormat="1" ht="22.5" x14ac:dyDescent="0.2">
      <c r="A150" s="167" t="s">
        <v>388</v>
      </c>
      <c r="B150" s="168" t="s">
        <v>389</v>
      </c>
      <c r="C150" s="169">
        <v>0</v>
      </c>
      <c r="D150" s="170">
        <v>0</v>
      </c>
      <c r="E150" s="169">
        <v>25000</v>
      </c>
      <c r="F150" s="170">
        <v>25000</v>
      </c>
      <c r="G150" s="175">
        <v>0</v>
      </c>
      <c r="H150" s="169"/>
      <c r="I150" s="169"/>
      <c r="J150" s="169"/>
      <c r="K150" s="169"/>
      <c r="L150" s="169"/>
      <c r="M150" s="169"/>
      <c r="N150" s="169"/>
      <c r="O150" s="169"/>
      <c r="P150" s="169"/>
      <c r="R150" s="1"/>
      <c r="W150" s="168" t="s">
        <v>389</v>
      </c>
      <c r="AA150" s="168" t="s">
        <v>389</v>
      </c>
    </row>
    <row r="151" spans="1:16384" s="164" customFormat="1" ht="11.25" x14ac:dyDescent="0.2">
      <c r="A151" s="176" t="s">
        <v>318</v>
      </c>
      <c r="B151" s="179" t="s">
        <v>155</v>
      </c>
      <c r="C151" s="169">
        <v>85000</v>
      </c>
      <c r="D151" s="170">
        <v>0</v>
      </c>
      <c r="E151" s="169">
        <v>0</v>
      </c>
      <c r="F151" s="170">
        <v>0</v>
      </c>
      <c r="G151" s="175">
        <v>0</v>
      </c>
      <c r="H151" s="169"/>
      <c r="I151" s="169"/>
      <c r="J151" s="169"/>
      <c r="K151" s="169"/>
      <c r="L151" s="169"/>
      <c r="M151" s="169"/>
      <c r="N151" s="169"/>
      <c r="O151" s="169"/>
      <c r="P151" s="169"/>
      <c r="Q151" s="186"/>
      <c r="R151" s="180"/>
      <c r="S151" s="165"/>
      <c r="T151" s="186"/>
      <c r="U151" s="165"/>
      <c r="V151" s="187"/>
      <c r="W151" s="182" t="s">
        <v>155</v>
      </c>
      <c r="X151" s="165"/>
      <c r="Y151" s="187"/>
      <c r="Z151" s="165"/>
      <c r="AA151" s="182" t="s">
        <v>155</v>
      </c>
      <c r="AB151" s="187"/>
      <c r="AC151" s="165"/>
      <c r="AD151" s="187"/>
      <c r="AE151" s="165"/>
      <c r="AF151" s="187"/>
      <c r="AG151" s="165"/>
      <c r="AH151" s="187"/>
      <c r="AI151" s="165"/>
      <c r="AJ151" s="187"/>
      <c r="AK151" s="165"/>
      <c r="AL151" s="187"/>
      <c r="AM151" s="165"/>
      <c r="AN151" s="187"/>
      <c r="AO151" s="165"/>
      <c r="AP151" s="187"/>
      <c r="AQ151" s="165"/>
      <c r="AR151" s="187"/>
      <c r="AS151" s="165"/>
      <c r="AT151" s="187"/>
      <c r="AU151" s="165"/>
      <c r="AV151" s="187"/>
      <c r="AW151" s="165"/>
      <c r="AX151" s="187"/>
      <c r="AY151" s="165"/>
      <c r="AZ151" s="187"/>
      <c r="BA151" s="165"/>
      <c r="BB151" s="187"/>
      <c r="BC151" s="165"/>
      <c r="BD151" s="187"/>
      <c r="BE151" s="165"/>
      <c r="BF151" s="187"/>
      <c r="BG151" s="165"/>
      <c r="BH151" s="187"/>
      <c r="BI151" s="165"/>
      <c r="BJ151" s="187"/>
      <c r="BK151" s="165"/>
      <c r="BL151" s="187"/>
      <c r="BM151" s="165"/>
      <c r="BN151" s="187"/>
      <c r="BO151" s="165"/>
      <c r="BP151" s="187"/>
      <c r="BQ151" s="165"/>
      <c r="BR151" s="187"/>
      <c r="BS151" s="165"/>
      <c r="BT151" s="187"/>
      <c r="BU151" s="165"/>
      <c r="BV151" s="187"/>
      <c r="BW151" s="165"/>
      <c r="BX151" s="187"/>
      <c r="BY151" s="165"/>
      <c r="BZ151" s="187"/>
      <c r="CA151" s="165"/>
      <c r="CB151" s="187"/>
      <c r="CC151" s="165"/>
      <c r="CD151" s="187"/>
      <c r="CE151" s="165"/>
      <c r="CF151" s="187"/>
      <c r="CG151" s="165"/>
      <c r="CH151" s="187"/>
      <c r="CI151" s="165"/>
      <c r="CJ151" s="187"/>
      <c r="CK151" s="165"/>
      <c r="CL151" s="187"/>
      <c r="CM151" s="165"/>
      <c r="CN151" s="187"/>
      <c r="CO151" s="165"/>
      <c r="CP151" s="187"/>
      <c r="CQ151" s="165"/>
      <c r="CR151" s="187"/>
      <c r="CS151" s="165"/>
      <c r="CT151" s="187"/>
      <c r="CU151" s="165"/>
      <c r="CV151" s="187"/>
      <c r="CW151" s="165"/>
      <c r="CX151" s="187"/>
      <c r="CY151" s="165"/>
      <c r="CZ151" s="187"/>
      <c r="DA151" s="165"/>
      <c r="DB151" s="187"/>
      <c r="DC151" s="165"/>
      <c r="DD151" s="187"/>
      <c r="DE151" s="165"/>
      <c r="DF151" s="187"/>
      <c r="DG151" s="165"/>
      <c r="DH151" s="187"/>
      <c r="DI151" s="165"/>
      <c r="DJ151" s="187"/>
      <c r="DK151" s="165"/>
      <c r="DL151" s="187"/>
      <c r="DM151" s="165"/>
      <c r="DN151" s="187"/>
      <c r="DO151" s="165"/>
      <c r="DP151" s="187"/>
      <c r="DQ151" s="165"/>
      <c r="DR151" s="187"/>
      <c r="DS151" s="165"/>
      <c r="DT151" s="187"/>
      <c r="DU151" s="165"/>
      <c r="DV151" s="187"/>
      <c r="DW151" s="165"/>
      <c r="DX151" s="187"/>
      <c r="DY151" s="165"/>
      <c r="DZ151" s="187"/>
      <c r="EA151" s="165"/>
      <c r="EB151" s="187"/>
      <c r="EC151" s="165"/>
      <c r="ED151" s="187"/>
      <c r="EE151" s="165"/>
      <c r="EF151" s="187"/>
      <c r="EG151" s="165"/>
      <c r="EH151" s="187"/>
      <c r="EI151" s="165"/>
      <c r="EJ151" s="187"/>
      <c r="EK151" s="165"/>
      <c r="EL151" s="187"/>
      <c r="EM151" s="165"/>
      <c r="EN151" s="187"/>
      <c r="EO151" s="165"/>
      <c r="EP151" s="187"/>
      <c r="EQ151" s="165"/>
      <c r="ER151" s="187"/>
      <c r="ES151" s="165"/>
      <c r="ET151" s="187"/>
      <c r="EU151" s="165"/>
      <c r="EV151" s="187"/>
      <c r="EW151" s="165"/>
      <c r="EX151" s="187"/>
      <c r="EY151" s="165"/>
      <c r="EZ151" s="187"/>
      <c r="FA151" s="165"/>
      <c r="FB151" s="187"/>
      <c r="FC151" s="165"/>
      <c r="FD151" s="187"/>
      <c r="FE151" s="165"/>
      <c r="FF151" s="187"/>
      <c r="FG151" s="165"/>
      <c r="FH151" s="187"/>
      <c r="FI151" s="165"/>
      <c r="FJ151" s="187"/>
      <c r="FK151" s="165"/>
      <c r="FL151" s="187"/>
      <c r="FM151" s="165"/>
      <c r="FN151" s="187"/>
      <c r="FO151" s="165"/>
      <c r="FP151" s="187"/>
      <c r="FQ151" s="165"/>
      <c r="FR151" s="187"/>
      <c r="FS151" s="165"/>
      <c r="FT151" s="187"/>
      <c r="FU151" s="165"/>
      <c r="FV151" s="187"/>
      <c r="FW151" s="165"/>
      <c r="FX151" s="187"/>
      <c r="FY151" s="165"/>
      <c r="FZ151" s="187"/>
      <c r="GA151" s="165"/>
      <c r="GB151" s="187"/>
      <c r="GC151" s="165"/>
      <c r="GD151" s="187"/>
      <c r="GE151" s="165"/>
      <c r="GF151" s="187"/>
      <c r="GG151" s="165"/>
      <c r="GH151" s="187"/>
      <c r="GI151" s="165"/>
      <c r="GJ151" s="187"/>
      <c r="GK151" s="165"/>
      <c r="GL151" s="187"/>
      <c r="GM151" s="165"/>
      <c r="GN151" s="187"/>
      <c r="GO151" s="165"/>
      <c r="GP151" s="187"/>
      <c r="GQ151" s="165"/>
      <c r="GR151" s="187"/>
      <c r="GS151" s="165"/>
      <c r="GT151" s="187"/>
      <c r="GU151" s="165"/>
      <c r="GV151" s="187"/>
      <c r="GW151" s="165"/>
      <c r="GX151" s="187"/>
      <c r="GY151" s="165"/>
      <c r="GZ151" s="187"/>
      <c r="HA151" s="165"/>
      <c r="HB151" s="187"/>
      <c r="HC151" s="165"/>
      <c r="HD151" s="187"/>
      <c r="HE151" s="165"/>
      <c r="HF151" s="187"/>
      <c r="HG151" s="165"/>
      <c r="HH151" s="187"/>
      <c r="HI151" s="165"/>
      <c r="HJ151" s="187"/>
      <c r="HK151" s="165"/>
      <c r="HL151" s="187"/>
      <c r="HM151" s="165"/>
      <c r="HN151" s="187"/>
      <c r="HO151" s="165"/>
      <c r="HP151" s="187"/>
      <c r="HQ151" s="165"/>
      <c r="HR151" s="187"/>
      <c r="HS151" s="165"/>
      <c r="HT151" s="187"/>
      <c r="HU151" s="165"/>
      <c r="HV151" s="187"/>
      <c r="HW151" s="165"/>
      <c r="HX151" s="187"/>
      <c r="HY151" s="165"/>
      <c r="HZ151" s="187"/>
      <c r="IA151" s="165"/>
      <c r="IB151" s="187"/>
      <c r="IC151" s="165"/>
      <c r="ID151" s="187"/>
      <c r="IE151" s="165"/>
      <c r="IF151" s="187"/>
      <c r="IG151" s="165"/>
      <c r="IH151" s="187"/>
      <c r="II151" s="165"/>
      <c r="IJ151" s="187"/>
      <c r="IK151" s="165"/>
      <c r="IL151" s="187"/>
      <c r="IM151" s="165"/>
      <c r="IN151" s="187"/>
      <c r="IO151" s="165"/>
      <c r="IP151" s="187"/>
      <c r="IQ151" s="165"/>
      <c r="IR151" s="187"/>
      <c r="IS151" s="165"/>
      <c r="IT151" s="187"/>
      <c r="IU151" s="165"/>
      <c r="IV151" s="187"/>
      <c r="IW151" s="165"/>
      <c r="IX151" s="187"/>
      <c r="IY151" s="165"/>
      <c r="IZ151" s="187"/>
      <c r="JA151" s="165"/>
      <c r="JB151" s="187"/>
      <c r="JC151" s="165"/>
      <c r="JD151" s="187"/>
      <c r="JE151" s="165"/>
      <c r="JF151" s="187"/>
      <c r="JG151" s="165"/>
      <c r="JH151" s="187"/>
      <c r="JI151" s="165"/>
      <c r="JJ151" s="187"/>
      <c r="JK151" s="165"/>
      <c r="JL151" s="187"/>
      <c r="JM151" s="165"/>
      <c r="JN151" s="187"/>
      <c r="JO151" s="165"/>
      <c r="JP151" s="187"/>
      <c r="JQ151" s="165"/>
      <c r="JR151" s="187"/>
      <c r="JS151" s="165"/>
      <c r="JT151" s="187"/>
      <c r="JU151" s="165"/>
      <c r="JV151" s="187"/>
      <c r="JW151" s="165"/>
      <c r="JX151" s="187"/>
      <c r="JY151" s="165"/>
      <c r="JZ151" s="187"/>
      <c r="KA151" s="165"/>
      <c r="KB151" s="187"/>
      <c r="KC151" s="165"/>
      <c r="KD151" s="187"/>
      <c r="KE151" s="165"/>
      <c r="KF151" s="187"/>
      <c r="KG151" s="165"/>
      <c r="KH151" s="187"/>
      <c r="KI151" s="165"/>
      <c r="KJ151" s="187"/>
      <c r="KK151" s="165"/>
      <c r="KL151" s="187"/>
      <c r="KM151" s="165"/>
      <c r="KN151" s="187"/>
      <c r="KO151" s="165"/>
      <c r="KP151" s="187"/>
      <c r="KQ151" s="165"/>
      <c r="KR151" s="187"/>
      <c r="KS151" s="165"/>
      <c r="KT151" s="187"/>
      <c r="KU151" s="165"/>
      <c r="KV151" s="187"/>
      <c r="KW151" s="165"/>
      <c r="KX151" s="187"/>
      <c r="KY151" s="165"/>
      <c r="KZ151" s="187"/>
      <c r="LA151" s="165"/>
      <c r="LB151" s="187"/>
      <c r="LC151" s="165"/>
      <c r="LD151" s="187"/>
      <c r="LE151" s="165"/>
      <c r="LF151" s="187"/>
      <c r="LG151" s="165"/>
      <c r="LH151" s="187"/>
      <c r="LI151" s="165"/>
      <c r="LJ151" s="187"/>
      <c r="LK151" s="165"/>
      <c r="LL151" s="187"/>
      <c r="LM151" s="165"/>
      <c r="LN151" s="187"/>
      <c r="LO151" s="165"/>
      <c r="LP151" s="187"/>
      <c r="LQ151" s="165"/>
      <c r="LR151" s="187"/>
      <c r="LS151" s="165"/>
      <c r="LT151" s="187"/>
      <c r="LU151" s="165"/>
      <c r="LV151" s="187"/>
      <c r="LW151" s="165"/>
      <c r="LX151" s="187"/>
      <c r="LY151" s="165"/>
      <c r="LZ151" s="187"/>
      <c r="MA151" s="165"/>
      <c r="MB151" s="187"/>
      <c r="MC151" s="165"/>
      <c r="MD151" s="187"/>
      <c r="ME151" s="165"/>
      <c r="MF151" s="187"/>
      <c r="MG151" s="165"/>
      <c r="MH151" s="187"/>
      <c r="MI151" s="165"/>
      <c r="MJ151" s="187"/>
      <c r="MK151" s="165"/>
      <c r="ML151" s="187"/>
      <c r="MM151" s="165"/>
      <c r="MN151" s="187"/>
      <c r="MO151" s="165"/>
      <c r="MP151" s="187"/>
      <c r="MQ151" s="165"/>
      <c r="MR151" s="187"/>
      <c r="MS151" s="165"/>
      <c r="MT151" s="187"/>
      <c r="MU151" s="165"/>
      <c r="MV151" s="187"/>
      <c r="MW151" s="165"/>
      <c r="MX151" s="187"/>
      <c r="MY151" s="165"/>
      <c r="MZ151" s="187"/>
      <c r="NA151" s="165"/>
      <c r="NB151" s="187"/>
      <c r="NC151" s="165"/>
      <c r="ND151" s="187"/>
      <c r="NE151" s="165"/>
      <c r="NF151" s="187"/>
      <c r="NG151" s="165"/>
      <c r="NH151" s="187"/>
      <c r="NI151" s="165"/>
      <c r="NJ151" s="187"/>
      <c r="NK151" s="165"/>
      <c r="NL151" s="187"/>
      <c r="NM151" s="165"/>
      <c r="NN151" s="187"/>
      <c r="NO151" s="165"/>
      <c r="NP151" s="187"/>
      <c r="NQ151" s="165"/>
      <c r="NR151" s="187"/>
      <c r="NS151" s="165"/>
      <c r="NT151" s="187"/>
      <c r="NU151" s="165"/>
      <c r="NV151" s="187"/>
      <c r="NW151" s="165"/>
      <c r="NX151" s="187"/>
      <c r="NY151" s="165"/>
      <c r="NZ151" s="187"/>
      <c r="OA151" s="165"/>
      <c r="OB151" s="187"/>
      <c r="OC151" s="165"/>
      <c r="OD151" s="187"/>
      <c r="OE151" s="165"/>
      <c r="OF151" s="187"/>
      <c r="OG151" s="165"/>
      <c r="OH151" s="187"/>
      <c r="OI151" s="165"/>
      <c r="OJ151" s="187"/>
      <c r="OK151" s="165"/>
      <c r="OL151" s="187"/>
      <c r="OM151" s="165"/>
      <c r="ON151" s="187"/>
      <c r="OO151" s="165"/>
      <c r="OP151" s="187"/>
      <c r="OQ151" s="165"/>
      <c r="OR151" s="187"/>
      <c r="OS151" s="165"/>
      <c r="OT151" s="187"/>
      <c r="OU151" s="165"/>
      <c r="OV151" s="187"/>
      <c r="OW151" s="165"/>
      <c r="OX151" s="187"/>
      <c r="OY151" s="165"/>
      <c r="OZ151" s="187"/>
      <c r="PA151" s="165"/>
      <c r="PB151" s="187"/>
      <c r="PC151" s="165"/>
      <c r="PD151" s="187"/>
      <c r="PE151" s="165"/>
      <c r="PF151" s="187"/>
      <c r="PG151" s="165"/>
      <c r="PH151" s="187"/>
      <c r="PI151" s="165"/>
      <c r="PJ151" s="187"/>
      <c r="PK151" s="165"/>
      <c r="PL151" s="187"/>
      <c r="PM151" s="165"/>
      <c r="PN151" s="187"/>
      <c r="PO151" s="165"/>
      <c r="PP151" s="187"/>
      <c r="PQ151" s="165"/>
      <c r="PR151" s="187"/>
      <c r="PS151" s="165"/>
      <c r="PT151" s="187"/>
      <c r="PU151" s="165"/>
      <c r="PV151" s="187"/>
      <c r="PW151" s="165"/>
      <c r="PX151" s="187"/>
      <c r="PY151" s="165"/>
      <c r="PZ151" s="187"/>
      <c r="QA151" s="165"/>
      <c r="QB151" s="187"/>
      <c r="QC151" s="165"/>
      <c r="QD151" s="187"/>
      <c r="QE151" s="165"/>
      <c r="QF151" s="187"/>
      <c r="QG151" s="165"/>
      <c r="QH151" s="187"/>
      <c r="QI151" s="165"/>
      <c r="QJ151" s="187"/>
      <c r="QK151" s="165"/>
      <c r="QL151" s="187"/>
      <c r="QM151" s="165"/>
      <c r="QN151" s="187"/>
      <c r="QO151" s="165"/>
      <c r="QP151" s="187"/>
      <c r="QQ151" s="165"/>
      <c r="QR151" s="187"/>
      <c r="QS151" s="165"/>
      <c r="QT151" s="187"/>
      <c r="QU151" s="165"/>
      <c r="QV151" s="187"/>
      <c r="QW151" s="165"/>
      <c r="QX151" s="187"/>
      <c r="QY151" s="165"/>
      <c r="QZ151" s="187"/>
      <c r="RA151" s="165"/>
      <c r="RB151" s="187"/>
      <c r="RC151" s="165"/>
      <c r="RD151" s="187"/>
      <c r="RE151" s="165"/>
      <c r="RF151" s="187"/>
      <c r="RG151" s="165"/>
      <c r="RH151" s="187"/>
      <c r="RI151" s="165"/>
      <c r="RJ151" s="187"/>
      <c r="RK151" s="165"/>
      <c r="RL151" s="187"/>
      <c r="RM151" s="165"/>
      <c r="RN151" s="187"/>
      <c r="RO151" s="165"/>
      <c r="RP151" s="187"/>
      <c r="RQ151" s="165"/>
      <c r="RR151" s="187"/>
      <c r="RS151" s="165"/>
      <c r="RT151" s="187"/>
      <c r="RU151" s="165"/>
      <c r="RV151" s="187"/>
      <c r="RW151" s="165"/>
      <c r="RX151" s="187"/>
      <c r="RY151" s="165"/>
      <c r="RZ151" s="187"/>
      <c r="SA151" s="165"/>
      <c r="SB151" s="187"/>
      <c r="SC151" s="165"/>
      <c r="SD151" s="187"/>
      <c r="SE151" s="165"/>
      <c r="SF151" s="187"/>
      <c r="SG151" s="165"/>
      <c r="SH151" s="187"/>
      <c r="SI151" s="165"/>
      <c r="SJ151" s="187"/>
      <c r="SK151" s="165"/>
      <c r="SL151" s="187"/>
      <c r="SM151" s="165"/>
      <c r="SN151" s="187"/>
      <c r="SO151" s="165"/>
      <c r="SP151" s="187"/>
      <c r="SQ151" s="165"/>
      <c r="SR151" s="187"/>
      <c r="SS151" s="165"/>
      <c r="ST151" s="187"/>
      <c r="SU151" s="165"/>
      <c r="SV151" s="187"/>
      <c r="SW151" s="165"/>
      <c r="SX151" s="187"/>
      <c r="SY151" s="165"/>
      <c r="SZ151" s="187"/>
      <c r="TA151" s="165"/>
      <c r="TB151" s="187"/>
      <c r="TC151" s="165"/>
      <c r="TD151" s="187"/>
      <c r="TE151" s="165"/>
      <c r="TF151" s="187"/>
      <c r="TG151" s="165"/>
      <c r="TH151" s="187"/>
      <c r="TI151" s="165"/>
      <c r="TJ151" s="187"/>
      <c r="TK151" s="165"/>
      <c r="TL151" s="187"/>
      <c r="TM151" s="165"/>
      <c r="TN151" s="187"/>
      <c r="TO151" s="165"/>
      <c r="TP151" s="187"/>
      <c r="TQ151" s="165"/>
      <c r="TR151" s="187"/>
      <c r="TS151" s="165"/>
      <c r="TT151" s="187"/>
      <c r="TU151" s="165"/>
      <c r="TV151" s="187"/>
      <c r="TW151" s="165"/>
      <c r="TX151" s="187"/>
      <c r="TY151" s="165"/>
      <c r="TZ151" s="187"/>
      <c r="UA151" s="165"/>
      <c r="UB151" s="187"/>
      <c r="UC151" s="165"/>
      <c r="UD151" s="187"/>
      <c r="UE151" s="165"/>
      <c r="UF151" s="187"/>
      <c r="UG151" s="165"/>
      <c r="UH151" s="187"/>
      <c r="UI151" s="165"/>
      <c r="UJ151" s="187"/>
      <c r="UK151" s="165"/>
      <c r="UL151" s="187"/>
      <c r="UM151" s="165"/>
      <c r="UN151" s="187"/>
      <c r="UO151" s="165"/>
      <c r="UP151" s="187"/>
      <c r="UQ151" s="165"/>
      <c r="UR151" s="187"/>
      <c r="US151" s="165"/>
      <c r="UT151" s="187"/>
      <c r="UU151" s="165"/>
      <c r="UV151" s="187"/>
      <c r="UW151" s="165"/>
      <c r="UX151" s="187"/>
      <c r="UY151" s="165"/>
      <c r="UZ151" s="187"/>
      <c r="VA151" s="165"/>
      <c r="VB151" s="187"/>
      <c r="VC151" s="165"/>
      <c r="VD151" s="187"/>
      <c r="VE151" s="165"/>
      <c r="VF151" s="187"/>
      <c r="VG151" s="165"/>
      <c r="VH151" s="187"/>
      <c r="VI151" s="165"/>
      <c r="VJ151" s="187"/>
      <c r="VK151" s="165"/>
      <c r="VL151" s="187"/>
      <c r="VM151" s="165"/>
      <c r="VN151" s="187"/>
      <c r="VO151" s="165"/>
      <c r="VP151" s="187"/>
      <c r="VQ151" s="165"/>
      <c r="VR151" s="187"/>
      <c r="VS151" s="165"/>
      <c r="VT151" s="187"/>
      <c r="VU151" s="165"/>
      <c r="VV151" s="187"/>
      <c r="VW151" s="165"/>
      <c r="VX151" s="187"/>
      <c r="VY151" s="165"/>
      <c r="VZ151" s="187"/>
      <c r="WA151" s="165"/>
      <c r="WB151" s="187"/>
      <c r="WC151" s="165"/>
      <c r="WD151" s="187"/>
      <c r="WE151" s="165"/>
      <c r="WF151" s="187"/>
      <c r="WG151" s="165"/>
      <c r="WH151" s="187"/>
      <c r="WI151" s="165"/>
      <c r="WJ151" s="187"/>
      <c r="WK151" s="165"/>
      <c r="WL151" s="187"/>
      <c r="WM151" s="165"/>
      <c r="WN151" s="187"/>
      <c r="WO151" s="165"/>
      <c r="WP151" s="187"/>
      <c r="WQ151" s="165"/>
      <c r="WR151" s="187"/>
      <c r="WS151" s="165"/>
      <c r="WT151" s="187"/>
      <c r="WU151" s="165"/>
      <c r="WV151" s="187"/>
      <c r="WW151" s="165"/>
      <c r="WX151" s="187"/>
      <c r="WY151" s="165"/>
      <c r="WZ151" s="187"/>
      <c r="XA151" s="165"/>
      <c r="XB151" s="187"/>
      <c r="XC151" s="165"/>
      <c r="XD151" s="187"/>
      <c r="XE151" s="165"/>
      <c r="XF151" s="187"/>
      <c r="XG151" s="165"/>
      <c r="XH151" s="187"/>
      <c r="XI151" s="165"/>
      <c r="XJ151" s="187"/>
      <c r="XK151" s="165"/>
      <c r="XL151" s="187"/>
      <c r="XM151" s="165"/>
      <c r="XN151" s="187"/>
      <c r="XO151" s="165"/>
      <c r="XP151" s="187"/>
      <c r="XQ151" s="165"/>
      <c r="XR151" s="187"/>
      <c r="XS151" s="165"/>
      <c r="XT151" s="187"/>
      <c r="XU151" s="165"/>
      <c r="XV151" s="187"/>
      <c r="XW151" s="165"/>
      <c r="XX151" s="187"/>
      <c r="XY151" s="165"/>
      <c r="XZ151" s="187"/>
      <c r="YA151" s="165"/>
      <c r="YB151" s="187"/>
      <c r="YC151" s="165"/>
      <c r="YD151" s="187"/>
      <c r="YE151" s="165"/>
      <c r="YF151" s="187"/>
      <c r="YG151" s="165"/>
      <c r="YH151" s="187"/>
      <c r="YI151" s="165"/>
      <c r="YJ151" s="187"/>
      <c r="YK151" s="165"/>
      <c r="YL151" s="187"/>
      <c r="YM151" s="165"/>
      <c r="YN151" s="187"/>
      <c r="YO151" s="165"/>
      <c r="YP151" s="187"/>
      <c r="YQ151" s="165"/>
      <c r="YR151" s="187"/>
      <c r="YS151" s="165"/>
      <c r="YT151" s="187"/>
      <c r="YU151" s="165"/>
      <c r="YV151" s="187"/>
      <c r="YW151" s="165"/>
      <c r="YX151" s="187"/>
      <c r="YY151" s="165"/>
      <c r="YZ151" s="187"/>
      <c r="ZA151" s="165"/>
      <c r="ZB151" s="187"/>
      <c r="ZC151" s="165"/>
      <c r="ZD151" s="187"/>
      <c r="ZE151" s="165"/>
      <c r="ZF151" s="187"/>
      <c r="ZG151" s="165"/>
      <c r="ZH151" s="187"/>
      <c r="ZI151" s="165"/>
      <c r="ZJ151" s="187"/>
      <c r="ZK151" s="165"/>
      <c r="ZL151" s="187"/>
      <c r="ZM151" s="165"/>
      <c r="ZN151" s="187"/>
      <c r="ZO151" s="165"/>
      <c r="ZP151" s="187"/>
      <c r="ZQ151" s="165"/>
      <c r="ZR151" s="187"/>
      <c r="ZS151" s="165"/>
      <c r="ZT151" s="187"/>
      <c r="ZU151" s="165"/>
      <c r="ZV151" s="187"/>
      <c r="ZW151" s="165"/>
      <c r="ZX151" s="187"/>
      <c r="ZY151" s="165"/>
      <c r="ZZ151" s="187"/>
      <c r="AAA151" s="165"/>
      <c r="AAB151" s="187"/>
      <c r="AAC151" s="165"/>
      <c r="AAD151" s="187"/>
      <c r="AAE151" s="165"/>
      <c r="AAF151" s="187"/>
      <c r="AAG151" s="165"/>
      <c r="AAH151" s="187"/>
      <c r="AAI151" s="165"/>
      <c r="AAJ151" s="187"/>
      <c r="AAK151" s="165"/>
      <c r="AAL151" s="187"/>
      <c r="AAM151" s="165"/>
      <c r="AAN151" s="187"/>
      <c r="AAO151" s="165"/>
      <c r="AAP151" s="187"/>
      <c r="AAQ151" s="165"/>
      <c r="AAR151" s="187"/>
      <c r="AAS151" s="165"/>
      <c r="AAT151" s="187"/>
      <c r="AAU151" s="165"/>
      <c r="AAV151" s="187"/>
      <c r="AAW151" s="165"/>
      <c r="AAX151" s="187"/>
      <c r="AAY151" s="165"/>
      <c r="AAZ151" s="187"/>
      <c r="ABA151" s="165"/>
      <c r="ABB151" s="187"/>
      <c r="ABC151" s="165"/>
      <c r="ABD151" s="187"/>
      <c r="ABE151" s="165"/>
      <c r="ABF151" s="187"/>
      <c r="ABG151" s="165"/>
      <c r="ABH151" s="187"/>
      <c r="ABI151" s="165"/>
      <c r="ABJ151" s="187"/>
      <c r="ABK151" s="165"/>
      <c r="ABL151" s="187"/>
      <c r="ABM151" s="165"/>
      <c r="ABN151" s="187"/>
      <c r="ABO151" s="165"/>
      <c r="ABP151" s="187"/>
      <c r="ABQ151" s="165"/>
      <c r="ABR151" s="187"/>
      <c r="ABS151" s="165"/>
      <c r="ABT151" s="187"/>
      <c r="ABU151" s="165"/>
      <c r="ABV151" s="187"/>
      <c r="ABW151" s="165"/>
      <c r="ABX151" s="187"/>
      <c r="ABY151" s="165"/>
      <c r="ABZ151" s="187"/>
      <c r="ACA151" s="165"/>
      <c r="ACB151" s="187"/>
      <c r="ACC151" s="165"/>
      <c r="ACD151" s="187"/>
      <c r="ACE151" s="165"/>
      <c r="ACF151" s="187"/>
      <c r="ACG151" s="165"/>
      <c r="ACH151" s="187"/>
      <c r="ACI151" s="165"/>
      <c r="ACJ151" s="187"/>
      <c r="ACK151" s="165"/>
      <c r="ACL151" s="187"/>
      <c r="ACM151" s="165"/>
      <c r="ACN151" s="187"/>
      <c r="ACO151" s="165"/>
      <c r="ACP151" s="187"/>
      <c r="ACQ151" s="165"/>
      <c r="ACR151" s="187"/>
      <c r="ACS151" s="165"/>
      <c r="ACT151" s="187"/>
      <c r="ACU151" s="165"/>
      <c r="ACV151" s="187"/>
      <c r="ACW151" s="165"/>
      <c r="ACX151" s="187"/>
      <c r="ACY151" s="165"/>
      <c r="ACZ151" s="187"/>
      <c r="ADA151" s="165"/>
      <c r="ADB151" s="187"/>
      <c r="ADC151" s="165"/>
      <c r="ADD151" s="187"/>
      <c r="ADE151" s="165"/>
      <c r="ADF151" s="187"/>
      <c r="ADG151" s="165"/>
      <c r="ADH151" s="187"/>
      <c r="ADI151" s="165"/>
      <c r="ADJ151" s="187"/>
      <c r="ADK151" s="165"/>
      <c r="ADL151" s="187"/>
      <c r="ADM151" s="165"/>
      <c r="ADN151" s="187"/>
      <c r="ADO151" s="165"/>
      <c r="ADP151" s="187"/>
      <c r="ADQ151" s="165"/>
      <c r="ADR151" s="187"/>
      <c r="ADS151" s="165"/>
      <c r="ADT151" s="187"/>
      <c r="ADU151" s="165"/>
      <c r="ADV151" s="187"/>
      <c r="ADW151" s="165"/>
      <c r="ADX151" s="187"/>
      <c r="ADY151" s="165"/>
      <c r="ADZ151" s="187"/>
      <c r="AEA151" s="165"/>
      <c r="AEB151" s="187"/>
      <c r="AEC151" s="165"/>
      <c r="AED151" s="187"/>
      <c r="AEE151" s="165"/>
      <c r="AEF151" s="187"/>
      <c r="AEG151" s="165"/>
      <c r="AEH151" s="187"/>
      <c r="AEI151" s="165"/>
      <c r="AEJ151" s="187"/>
      <c r="AEK151" s="165"/>
      <c r="AEL151" s="187"/>
      <c r="AEM151" s="165"/>
      <c r="AEN151" s="187"/>
      <c r="AEO151" s="165"/>
      <c r="AEP151" s="187"/>
      <c r="AEQ151" s="165"/>
      <c r="AER151" s="187"/>
      <c r="AES151" s="165"/>
      <c r="AET151" s="187"/>
      <c r="AEU151" s="165"/>
      <c r="AEV151" s="187"/>
      <c r="AEW151" s="165"/>
      <c r="AEX151" s="187"/>
      <c r="AEY151" s="165"/>
      <c r="AEZ151" s="187"/>
      <c r="AFA151" s="165"/>
      <c r="AFB151" s="187"/>
      <c r="AFC151" s="165"/>
      <c r="AFD151" s="187"/>
      <c r="AFE151" s="165"/>
      <c r="AFF151" s="187"/>
      <c r="AFG151" s="165"/>
      <c r="AFH151" s="187"/>
      <c r="AFI151" s="165"/>
      <c r="AFJ151" s="187"/>
      <c r="AFK151" s="165"/>
      <c r="AFL151" s="187"/>
      <c r="AFM151" s="165"/>
      <c r="AFN151" s="187"/>
      <c r="AFO151" s="165"/>
      <c r="AFP151" s="187"/>
      <c r="AFQ151" s="165"/>
      <c r="AFR151" s="187"/>
      <c r="AFS151" s="165"/>
      <c r="AFT151" s="187"/>
      <c r="AFU151" s="165"/>
      <c r="AFV151" s="187"/>
      <c r="AFW151" s="165"/>
      <c r="AFX151" s="187"/>
      <c r="AFY151" s="165"/>
      <c r="AFZ151" s="187"/>
      <c r="AGA151" s="165"/>
      <c r="AGB151" s="187"/>
      <c r="AGC151" s="165"/>
      <c r="AGD151" s="187"/>
      <c r="AGE151" s="165"/>
      <c r="AGF151" s="187"/>
      <c r="AGG151" s="165"/>
      <c r="AGH151" s="187"/>
      <c r="AGI151" s="165"/>
      <c r="AGJ151" s="187"/>
      <c r="AGK151" s="165"/>
      <c r="AGL151" s="187"/>
      <c r="AGM151" s="165"/>
      <c r="AGN151" s="187"/>
      <c r="AGO151" s="165"/>
      <c r="AGP151" s="187"/>
      <c r="AGQ151" s="165"/>
      <c r="AGR151" s="187"/>
      <c r="AGS151" s="165"/>
      <c r="AGT151" s="187"/>
      <c r="AGU151" s="165"/>
      <c r="AGV151" s="187"/>
      <c r="AGW151" s="165"/>
      <c r="AGX151" s="187"/>
      <c r="AGY151" s="165"/>
      <c r="AGZ151" s="187"/>
      <c r="AHA151" s="165"/>
      <c r="AHB151" s="187"/>
      <c r="AHC151" s="165"/>
      <c r="AHD151" s="187"/>
      <c r="AHE151" s="165"/>
      <c r="AHF151" s="187"/>
      <c r="AHG151" s="165"/>
      <c r="AHH151" s="187"/>
      <c r="AHI151" s="165"/>
      <c r="AHJ151" s="187"/>
      <c r="AHK151" s="165"/>
      <c r="AHL151" s="187"/>
      <c r="AHM151" s="165"/>
      <c r="AHN151" s="187"/>
      <c r="AHO151" s="165"/>
      <c r="AHP151" s="187"/>
      <c r="AHQ151" s="165"/>
      <c r="AHR151" s="187"/>
      <c r="AHS151" s="165"/>
      <c r="AHT151" s="187"/>
      <c r="AHU151" s="165"/>
      <c r="AHV151" s="187"/>
      <c r="AHW151" s="165"/>
      <c r="AHX151" s="187"/>
      <c r="AHY151" s="165"/>
      <c r="AHZ151" s="187"/>
      <c r="AIA151" s="165"/>
      <c r="AIB151" s="187"/>
      <c r="AIC151" s="165"/>
      <c r="AID151" s="187"/>
      <c r="AIE151" s="165"/>
      <c r="AIF151" s="187"/>
      <c r="AIG151" s="165"/>
      <c r="AIH151" s="187"/>
      <c r="AII151" s="165"/>
      <c r="AIJ151" s="187"/>
      <c r="AIK151" s="165"/>
      <c r="AIL151" s="187"/>
      <c r="AIM151" s="165"/>
      <c r="AIN151" s="187"/>
      <c r="AIO151" s="165"/>
      <c r="AIP151" s="187"/>
      <c r="AIQ151" s="165"/>
      <c r="AIR151" s="187"/>
      <c r="AIS151" s="165"/>
      <c r="AIT151" s="187"/>
      <c r="AIU151" s="165"/>
      <c r="AIV151" s="187"/>
      <c r="AIW151" s="165"/>
      <c r="AIX151" s="187"/>
      <c r="AIY151" s="165"/>
      <c r="AIZ151" s="187"/>
      <c r="AJA151" s="165"/>
      <c r="AJB151" s="187"/>
      <c r="AJC151" s="165"/>
      <c r="AJD151" s="187"/>
      <c r="AJE151" s="165"/>
      <c r="AJF151" s="187"/>
      <c r="AJG151" s="165"/>
      <c r="AJH151" s="187"/>
      <c r="AJI151" s="165"/>
      <c r="AJJ151" s="187"/>
      <c r="AJK151" s="165"/>
      <c r="AJL151" s="187"/>
      <c r="AJM151" s="165"/>
      <c r="AJN151" s="187"/>
      <c r="AJO151" s="165"/>
      <c r="AJP151" s="187"/>
      <c r="AJQ151" s="165"/>
      <c r="AJR151" s="187"/>
      <c r="AJS151" s="165"/>
      <c r="AJT151" s="187"/>
      <c r="AJU151" s="165"/>
      <c r="AJV151" s="187"/>
      <c r="AJW151" s="165"/>
      <c r="AJX151" s="187"/>
      <c r="AJY151" s="165"/>
      <c r="AJZ151" s="187"/>
      <c r="AKA151" s="165"/>
      <c r="AKB151" s="187"/>
      <c r="AKC151" s="165"/>
      <c r="AKD151" s="187"/>
      <c r="AKE151" s="165"/>
      <c r="AKF151" s="187"/>
      <c r="AKG151" s="165"/>
      <c r="AKH151" s="187"/>
      <c r="AKI151" s="165"/>
      <c r="AKJ151" s="187"/>
      <c r="AKK151" s="165"/>
      <c r="AKL151" s="187"/>
      <c r="AKM151" s="165"/>
      <c r="AKN151" s="187"/>
      <c r="AKO151" s="165"/>
      <c r="AKP151" s="187"/>
      <c r="AKQ151" s="165"/>
      <c r="AKR151" s="187"/>
      <c r="AKS151" s="165"/>
      <c r="AKT151" s="187"/>
      <c r="AKU151" s="165"/>
      <c r="AKV151" s="187"/>
      <c r="AKW151" s="165"/>
      <c r="AKX151" s="187"/>
      <c r="AKY151" s="165"/>
      <c r="AKZ151" s="187"/>
      <c r="ALA151" s="165"/>
      <c r="ALB151" s="187"/>
      <c r="ALC151" s="165"/>
      <c r="ALD151" s="187"/>
      <c r="ALE151" s="165"/>
      <c r="ALF151" s="187"/>
      <c r="ALG151" s="165"/>
      <c r="ALH151" s="187"/>
      <c r="ALI151" s="165"/>
      <c r="ALJ151" s="187"/>
      <c r="ALK151" s="165"/>
      <c r="ALL151" s="187"/>
      <c r="ALM151" s="165"/>
      <c r="ALN151" s="187"/>
      <c r="ALO151" s="165"/>
      <c r="ALP151" s="187"/>
      <c r="ALQ151" s="165"/>
      <c r="ALR151" s="187"/>
      <c r="ALS151" s="165"/>
      <c r="ALT151" s="187"/>
      <c r="ALU151" s="165"/>
      <c r="ALV151" s="187"/>
      <c r="ALW151" s="165"/>
      <c r="ALX151" s="187"/>
      <c r="ALY151" s="165"/>
      <c r="ALZ151" s="187"/>
      <c r="AMA151" s="165"/>
      <c r="AMB151" s="187"/>
      <c r="AMC151" s="165"/>
      <c r="AMD151" s="187"/>
      <c r="AME151" s="165"/>
      <c r="AMF151" s="187"/>
      <c r="AMG151" s="165"/>
      <c r="AMH151" s="187"/>
      <c r="AMI151" s="165"/>
      <c r="AMJ151" s="187"/>
      <c r="AMK151" s="165"/>
      <c r="AML151" s="187"/>
      <c r="AMM151" s="165"/>
      <c r="AMN151" s="187"/>
      <c r="AMO151" s="165"/>
      <c r="AMP151" s="187"/>
      <c r="AMQ151" s="165"/>
      <c r="AMR151" s="187"/>
      <c r="AMS151" s="165"/>
      <c r="AMT151" s="187"/>
      <c r="AMU151" s="165"/>
      <c r="AMV151" s="187"/>
      <c r="AMW151" s="165"/>
      <c r="AMX151" s="187"/>
      <c r="AMY151" s="165"/>
      <c r="AMZ151" s="187"/>
      <c r="ANA151" s="165"/>
      <c r="ANB151" s="187"/>
      <c r="ANC151" s="165"/>
      <c r="AND151" s="187"/>
      <c r="ANE151" s="165"/>
      <c r="ANF151" s="187"/>
      <c r="ANG151" s="165"/>
      <c r="ANH151" s="187"/>
      <c r="ANI151" s="165"/>
      <c r="ANJ151" s="187"/>
      <c r="ANK151" s="165"/>
      <c r="ANL151" s="187"/>
      <c r="ANM151" s="165"/>
      <c r="ANN151" s="187"/>
      <c r="ANO151" s="165"/>
      <c r="ANP151" s="187"/>
      <c r="ANQ151" s="165"/>
      <c r="ANR151" s="187"/>
      <c r="ANS151" s="165"/>
      <c r="ANT151" s="187"/>
      <c r="ANU151" s="165"/>
      <c r="ANV151" s="187"/>
      <c r="ANW151" s="165"/>
      <c r="ANX151" s="187"/>
      <c r="ANY151" s="165"/>
      <c r="ANZ151" s="187"/>
      <c r="AOA151" s="165"/>
      <c r="AOB151" s="187"/>
      <c r="AOC151" s="165"/>
      <c r="AOD151" s="187"/>
      <c r="AOE151" s="165"/>
      <c r="AOF151" s="187"/>
      <c r="AOG151" s="165"/>
      <c r="AOH151" s="187"/>
      <c r="AOI151" s="165"/>
      <c r="AOJ151" s="187"/>
      <c r="AOK151" s="165"/>
      <c r="AOL151" s="187"/>
      <c r="AOM151" s="165"/>
      <c r="AON151" s="187"/>
      <c r="AOO151" s="165"/>
      <c r="AOP151" s="187"/>
      <c r="AOQ151" s="165"/>
      <c r="AOR151" s="187"/>
      <c r="AOS151" s="165"/>
      <c r="AOT151" s="187"/>
      <c r="AOU151" s="165"/>
      <c r="AOV151" s="187"/>
      <c r="AOW151" s="165"/>
      <c r="AOX151" s="187"/>
      <c r="AOY151" s="165"/>
      <c r="AOZ151" s="187"/>
      <c r="APA151" s="165"/>
      <c r="APB151" s="187"/>
      <c r="APC151" s="165"/>
      <c r="APD151" s="187"/>
      <c r="APE151" s="165"/>
      <c r="APF151" s="187"/>
      <c r="APG151" s="165"/>
      <c r="APH151" s="187"/>
      <c r="API151" s="165"/>
      <c r="APJ151" s="187"/>
      <c r="APK151" s="165"/>
      <c r="APL151" s="187"/>
      <c r="APM151" s="165"/>
      <c r="APN151" s="187"/>
      <c r="APO151" s="165"/>
      <c r="APP151" s="187"/>
      <c r="APQ151" s="165"/>
      <c r="APR151" s="187"/>
      <c r="APS151" s="165"/>
      <c r="APT151" s="187"/>
      <c r="APU151" s="165"/>
      <c r="APV151" s="187"/>
      <c r="APW151" s="165"/>
      <c r="APX151" s="187"/>
      <c r="APY151" s="165"/>
      <c r="APZ151" s="187"/>
      <c r="AQA151" s="165"/>
      <c r="AQB151" s="187"/>
      <c r="AQC151" s="165"/>
      <c r="AQD151" s="187"/>
      <c r="AQE151" s="165"/>
      <c r="AQF151" s="187"/>
      <c r="AQG151" s="165"/>
      <c r="AQH151" s="187"/>
      <c r="AQI151" s="165"/>
      <c r="AQJ151" s="187"/>
      <c r="AQK151" s="165"/>
      <c r="AQL151" s="187"/>
      <c r="AQM151" s="165"/>
      <c r="AQN151" s="187"/>
      <c r="AQO151" s="165"/>
      <c r="AQP151" s="187"/>
      <c r="AQQ151" s="165"/>
      <c r="AQR151" s="187"/>
      <c r="AQS151" s="165"/>
      <c r="AQT151" s="187"/>
      <c r="AQU151" s="165"/>
      <c r="AQV151" s="187"/>
      <c r="AQW151" s="165"/>
      <c r="AQX151" s="187"/>
      <c r="AQY151" s="165"/>
      <c r="AQZ151" s="187"/>
      <c r="ARA151" s="165"/>
      <c r="ARB151" s="187"/>
      <c r="ARC151" s="165"/>
      <c r="ARD151" s="187"/>
      <c r="ARE151" s="165"/>
      <c r="ARF151" s="187"/>
      <c r="ARG151" s="165"/>
      <c r="ARH151" s="187"/>
      <c r="ARI151" s="165"/>
      <c r="ARJ151" s="187"/>
      <c r="ARK151" s="165"/>
      <c r="ARL151" s="187"/>
      <c r="ARM151" s="165"/>
      <c r="ARN151" s="187"/>
      <c r="ARO151" s="165"/>
      <c r="ARP151" s="187"/>
      <c r="ARQ151" s="165"/>
      <c r="ARR151" s="187"/>
      <c r="ARS151" s="165"/>
      <c r="ART151" s="187"/>
      <c r="ARU151" s="165"/>
      <c r="ARV151" s="187"/>
      <c r="ARW151" s="165"/>
      <c r="ARX151" s="187"/>
      <c r="ARY151" s="165"/>
      <c r="ARZ151" s="187"/>
      <c r="ASA151" s="165"/>
      <c r="ASB151" s="187"/>
      <c r="ASC151" s="165"/>
      <c r="ASD151" s="187"/>
      <c r="ASE151" s="165"/>
      <c r="ASF151" s="187"/>
      <c r="ASG151" s="165"/>
      <c r="ASH151" s="187"/>
      <c r="ASI151" s="165"/>
      <c r="ASJ151" s="187"/>
      <c r="ASK151" s="165"/>
      <c r="ASL151" s="187"/>
      <c r="ASM151" s="165"/>
      <c r="ASN151" s="187"/>
      <c r="ASO151" s="165"/>
      <c r="ASP151" s="187"/>
      <c r="ASQ151" s="165"/>
      <c r="ASR151" s="187"/>
      <c r="ASS151" s="165"/>
      <c r="AST151" s="187"/>
      <c r="ASU151" s="165"/>
      <c r="ASV151" s="187"/>
      <c r="ASW151" s="165"/>
      <c r="ASX151" s="187"/>
      <c r="ASY151" s="165"/>
      <c r="ASZ151" s="187"/>
      <c r="ATA151" s="165"/>
      <c r="ATB151" s="187"/>
      <c r="ATC151" s="165"/>
      <c r="ATD151" s="187"/>
      <c r="ATE151" s="165"/>
      <c r="ATF151" s="187"/>
      <c r="ATG151" s="165"/>
      <c r="ATH151" s="187"/>
      <c r="ATI151" s="165"/>
      <c r="ATJ151" s="187"/>
      <c r="ATK151" s="165"/>
      <c r="ATL151" s="187"/>
      <c r="ATM151" s="165"/>
      <c r="ATN151" s="187"/>
      <c r="ATO151" s="165"/>
      <c r="ATP151" s="187"/>
      <c r="ATQ151" s="165"/>
      <c r="ATR151" s="187"/>
      <c r="ATS151" s="165"/>
      <c r="ATT151" s="187"/>
      <c r="ATU151" s="165"/>
      <c r="ATV151" s="187"/>
      <c r="ATW151" s="165"/>
      <c r="ATX151" s="187"/>
      <c r="ATY151" s="165"/>
      <c r="ATZ151" s="187"/>
      <c r="AUA151" s="165"/>
      <c r="AUB151" s="187"/>
      <c r="AUC151" s="165"/>
      <c r="AUD151" s="187"/>
      <c r="AUE151" s="165"/>
      <c r="AUF151" s="187"/>
      <c r="AUG151" s="165"/>
      <c r="AUH151" s="187"/>
      <c r="AUI151" s="165"/>
      <c r="AUJ151" s="187"/>
      <c r="AUK151" s="165"/>
      <c r="AUL151" s="187"/>
      <c r="AUM151" s="165"/>
      <c r="AUN151" s="187"/>
      <c r="AUO151" s="165"/>
      <c r="AUP151" s="187"/>
      <c r="AUQ151" s="165"/>
      <c r="AUR151" s="187"/>
      <c r="AUS151" s="165"/>
      <c r="AUT151" s="187"/>
      <c r="AUU151" s="165"/>
      <c r="AUV151" s="187"/>
      <c r="AUW151" s="165"/>
      <c r="AUX151" s="187"/>
      <c r="AUY151" s="165"/>
      <c r="AUZ151" s="187"/>
      <c r="AVA151" s="165"/>
      <c r="AVB151" s="187"/>
      <c r="AVC151" s="165"/>
      <c r="AVD151" s="187"/>
      <c r="AVE151" s="165"/>
      <c r="AVF151" s="187"/>
      <c r="AVG151" s="165"/>
      <c r="AVH151" s="187"/>
      <c r="AVI151" s="165"/>
      <c r="AVJ151" s="187"/>
      <c r="AVK151" s="165"/>
      <c r="AVL151" s="187"/>
      <c r="AVM151" s="165"/>
      <c r="AVN151" s="187"/>
      <c r="AVO151" s="165"/>
      <c r="AVP151" s="187"/>
      <c r="AVQ151" s="165"/>
      <c r="AVR151" s="187"/>
      <c r="AVS151" s="165"/>
      <c r="AVT151" s="187"/>
      <c r="AVU151" s="165"/>
      <c r="AVV151" s="187"/>
      <c r="AVW151" s="165"/>
      <c r="AVX151" s="187"/>
      <c r="AVY151" s="165"/>
      <c r="AVZ151" s="187"/>
      <c r="AWA151" s="165"/>
      <c r="AWB151" s="187"/>
      <c r="AWC151" s="165"/>
      <c r="AWD151" s="187"/>
      <c r="AWE151" s="165"/>
      <c r="AWF151" s="187"/>
      <c r="AWG151" s="165"/>
      <c r="AWH151" s="187"/>
      <c r="AWI151" s="165"/>
      <c r="AWJ151" s="187"/>
      <c r="AWK151" s="165"/>
      <c r="AWL151" s="187"/>
      <c r="AWM151" s="165"/>
      <c r="AWN151" s="187"/>
      <c r="AWO151" s="165"/>
      <c r="AWP151" s="187"/>
      <c r="AWQ151" s="165"/>
      <c r="AWR151" s="187"/>
      <c r="AWS151" s="165"/>
      <c r="AWT151" s="187"/>
      <c r="AWU151" s="165"/>
      <c r="AWV151" s="187"/>
      <c r="AWW151" s="165"/>
      <c r="AWX151" s="187"/>
      <c r="AWY151" s="165"/>
      <c r="AWZ151" s="187"/>
      <c r="AXA151" s="165"/>
      <c r="AXB151" s="187"/>
      <c r="AXC151" s="165"/>
      <c r="AXD151" s="187"/>
      <c r="AXE151" s="165"/>
      <c r="AXF151" s="187"/>
      <c r="AXG151" s="165"/>
      <c r="AXH151" s="187"/>
      <c r="AXI151" s="165"/>
      <c r="AXJ151" s="187"/>
      <c r="AXK151" s="165"/>
      <c r="AXL151" s="187"/>
      <c r="AXM151" s="165"/>
      <c r="AXN151" s="187"/>
      <c r="AXO151" s="165"/>
      <c r="AXP151" s="187"/>
      <c r="AXQ151" s="165"/>
      <c r="AXR151" s="187"/>
      <c r="AXS151" s="165"/>
      <c r="AXT151" s="187"/>
      <c r="AXU151" s="165"/>
      <c r="AXV151" s="187"/>
      <c r="AXW151" s="165"/>
      <c r="AXX151" s="187"/>
      <c r="AXY151" s="165"/>
      <c r="AXZ151" s="187"/>
      <c r="AYA151" s="165"/>
      <c r="AYB151" s="187"/>
      <c r="AYC151" s="165"/>
      <c r="AYD151" s="187"/>
      <c r="AYE151" s="165"/>
      <c r="AYF151" s="187"/>
      <c r="AYG151" s="165"/>
      <c r="AYH151" s="187"/>
      <c r="AYI151" s="165"/>
      <c r="AYJ151" s="187"/>
      <c r="AYK151" s="165"/>
      <c r="AYL151" s="187"/>
      <c r="AYM151" s="165"/>
      <c r="AYN151" s="187"/>
      <c r="AYO151" s="165"/>
      <c r="AYP151" s="187"/>
      <c r="AYQ151" s="165"/>
      <c r="AYR151" s="187"/>
      <c r="AYS151" s="165"/>
      <c r="AYT151" s="187"/>
      <c r="AYU151" s="165"/>
      <c r="AYV151" s="187"/>
      <c r="AYW151" s="165"/>
      <c r="AYX151" s="187"/>
      <c r="AYY151" s="165"/>
      <c r="AYZ151" s="187"/>
      <c r="AZA151" s="165"/>
      <c r="AZB151" s="187"/>
      <c r="AZC151" s="165"/>
      <c r="AZD151" s="187"/>
      <c r="AZE151" s="165"/>
      <c r="AZF151" s="187"/>
      <c r="AZG151" s="165"/>
      <c r="AZH151" s="187"/>
      <c r="AZI151" s="165"/>
      <c r="AZJ151" s="187"/>
      <c r="AZK151" s="165"/>
      <c r="AZL151" s="187"/>
      <c r="AZM151" s="165"/>
      <c r="AZN151" s="187"/>
      <c r="AZO151" s="165"/>
      <c r="AZP151" s="187"/>
      <c r="AZQ151" s="165"/>
      <c r="AZR151" s="187"/>
      <c r="AZS151" s="165"/>
      <c r="AZT151" s="187"/>
      <c r="AZU151" s="165"/>
      <c r="AZV151" s="187"/>
      <c r="AZW151" s="165"/>
      <c r="AZX151" s="187"/>
      <c r="AZY151" s="165"/>
      <c r="AZZ151" s="187"/>
      <c r="BAA151" s="165"/>
      <c r="BAB151" s="187"/>
      <c r="BAC151" s="165"/>
      <c r="BAD151" s="187"/>
      <c r="BAE151" s="165"/>
      <c r="BAF151" s="187"/>
      <c r="BAG151" s="165"/>
      <c r="BAH151" s="187"/>
      <c r="BAI151" s="165"/>
      <c r="BAJ151" s="187"/>
      <c r="BAK151" s="165"/>
      <c r="BAL151" s="187"/>
      <c r="BAM151" s="165"/>
      <c r="BAN151" s="187"/>
      <c r="BAO151" s="165"/>
      <c r="BAP151" s="187"/>
      <c r="BAQ151" s="165"/>
      <c r="BAR151" s="187"/>
      <c r="BAS151" s="165"/>
      <c r="BAT151" s="187"/>
      <c r="BAU151" s="165"/>
      <c r="BAV151" s="187"/>
      <c r="BAW151" s="165"/>
      <c r="BAX151" s="187"/>
      <c r="BAY151" s="165"/>
      <c r="BAZ151" s="187"/>
      <c r="BBA151" s="165"/>
      <c r="BBB151" s="187"/>
      <c r="BBC151" s="165"/>
      <c r="BBD151" s="187"/>
      <c r="BBE151" s="165"/>
      <c r="BBF151" s="187"/>
      <c r="BBG151" s="165"/>
      <c r="BBH151" s="187"/>
      <c r="BBI151" s="165"/>
      <c r="BBJ151" s="187"/>
      <c r="BBK151" s="165"/>
      <c r="BBL151" s="187"/>
      <c r="BBM151" s="165"/>
      <c r="BBN151" s="187"/>
      <c r="BBO151" s="165"/>
      <c r="BBP151" s="187"/>
      <c r="BBQ151" s="165"/>
      <c r="BBR151" s="187"/>
      <c r="BBS151" s="165"/>
      <c r="BBT151" s="187"/>
      <c r="BBU151" s="165"/>
      <c r="BBV151" s="187"/>
      <c r="BBW151" s="165"/>
      <c r="BBX151" s="187"/>
      <c r="BBY151" s="165"/>
      <c r="BBZ151" s="187"/>
      <c r="BCA151" s="165"/>
      <c r="BCB151" s="187"/>
      <c r="BCC151" s="165"/>
      <c r="BCD151" s="187"/>
      <c r="BCE151" s="165"/>
      <c r="BCF151" s="187"/>
      <c r="BCG151" s="165"/>
      <c r="BCH151" s="187"/>
      <c r="BCI151" s="165"/>
      <c r="BCJ151" s="187"/>
      <c r="BCK151" s="165"/>
      <c r="BCL151" s="187"/>
      <c r="BCM151" s="165"/>
      <c r="BCN151" s="187"/>
      <c r="BCO151" s="165"/>
      <c r="BCP151" s="187"/>
      <c r="BCQ151" s="165"/>
      <c r="BCR151" s="187"/>
      <c r="BCS151" s="165"/>
      <c r="BCT151" s="187"/>
      <c r="BCU151" s="165"/>
      <c r="BCV151" s="187"/>
      <c r="BCW151" s="165"/>
      <c r="BCX151" s="187"/>
      <c r="BCY151" s="165"/>
      <c r="BCZ151" s="187"/>
      <c r="BDA151" s="165"/>
      <c r="BDB151" s="187"/>
      <c r="BDC151" s="165"/>
      <c r="BDD151" s="187"/>
      <c r="BDE151" s="165"/>
      <c r="BDF151" s="187"/>
      <c r="BDG151" s="165"/>
      <c r="BDH151" s="187"/>
      <c r="BDI151" s="165"/>
      <c r="BDJ151" s="187"/>
      <c r="BDK151" s="165"/>
      <c r="BDL151" s="187"/>
      <c r="BDM151" s="165"/>
      <c r="BDN151" s="187"/>
      <c r="BDO151" s="165"/>
      <c r="BDP151" s="187"/>
      <c r="BDQ151" s="165"/>
      <c r="BDR151" s="187"/>
      <c r="BDS151" s="165"/>
      <c r="BDT151" s="187"/>
      <c r="BDU151" s="165"/>
      <c r="BDV151" s="187"/>
      <c r="BDW151" s="165"/>
      <c r="BDX151" s="187"/>
      <c r="BDY151" s="165"/>
      <c r="BDZ151" s="187"/>
      <c r="BEA151" s="165"/>
      <c r="BEB151" s="187"/>
      <c r="BEC151" s="165"/>
      <c r="BED151" s="187"/>
      <c r="BEE151" s="165"/>
      <c r="BEF151" s="187"/>
      <c r="BEG151" s="165"/>
      <c r="BEH151" s="187"/>
      <c r="BEI151" s="165"/>
      <c r="BEJ151" s="187"/>
      <c r="BEK151" s="165"/>
      <c r="BEL151" s="187"/>
      <c r="BEM151" s="165"/>
      <c r="BEN151" s="187"/>
      <c r="BEO151" s="165"/>
      <c r="BEP151" s="187"/>
      <c r="BEQ151" s="165"/>
      <c r="BER151" s="187"/>
      <c r="BES151" s="165"/>
      <c r="BET151" s="187"/>
      <c r="BEU151" s="165"/>
      <c r="BEV151" s="187"/>
      <c r="BEW151" s="165"/>
      <c r="BEX151" s="187"/>
      <c r="BEY151" s="165"/>
      <c r="BEZ151" s="187"/>
      <c r="BFA151" s="165"/>
      <c r="BFB151" s="187"/>
      <c r="BFC151" s="165"/>
      <c r="BFD151" s="187"/>
      <c r="BFE151" s="165"/>
      <c r="BFF151" s="187"/>
      <c r="BFG151" s="165"/>
      <c r="BFH151" s="187"/>
      <c r="BFI151" s="165"/>
      <c r="BFJ151" s="187"/>
      <c r="BFK151" s="165"/>
      <c r="BFL151" s="187"/>
      <c r="BFM151" s="165"/>
      <c r="BFN151" s="187"/>
      <c r="BFO151" s="165"/>
      <c r="BFP151" s="187"/>
      <c r="BFQ151" s="165"/>
      <c r="BFR151" s="187"/>
      <c r="BFS151" s="165"/>
      <c r="BFT151" s="187"/>
      <c r="BFU151" s="165"/>
      <c r="BFV151" s="187"/>
      <c r="BFW151" s="165"/>
      <c r="BFX151" s="187"/>
      <c r="BFY151" s="165"/>
      <c r="BFZ151" s="187"/>
      <c r="BGA151" s="165"/>
      <c r="BGB151" s="187"/>
      <c r="BGC151" s="165"/>
      <c r="BGD151" s="187"/>
      <c r="BGE151" s="165"/>
      <c r="BGF151" s="187"/>
      <c r="BGG151" s="165"/>
      <c r="BGH151" s="187"/>
      <c r="BGI151" s="165"/>
      <c r="BGJ151" s="187"/>
      <c r="BGK151" s="165"/>
      <c r="BGL151" s="187"/>
      <c r="BGM151" s="165"/>
      <c r="BGN151" s="187"/>
      <c r="BGO151" s="165"/>
      <c r="BGP151" s="187"/>
      <c r="BGQ151" s="165"/>
      <c r="BGR151" s="187"/>
      <c r="BGS151" s="165"/>
      <c r="BGT151" s="187"/>
      <c r="BGU151" s="165"/>
      <c r="BGV151" s="187"/>
      <c r="BGW151" s="165"/>
      <c r="BGX151" s="187"/>
      <c r="BGY151" s="165"/>
      <c r="BGZ151" s="187"/>
      <c r="BHA151" s="165"/>
      <c r="BHB151" s="187"/>
      <c r="BHC151" s="165"/>
      <c r="BHD151" s="187"/>
      <c r="BHE151" s="165"/>
      <c r="BHF151" s="187"/>
      <c r="BHG151" s="165"/>
      <c r="BHH151" s="187"/>
      <c r="BHI151" s="165"/>
      <c r="BHJ151" s="187"/>
      <c r="BHK151" s="165"/>
      <c r="BHL151" s="187"/>
      <c r="BHM151" s="165"/>
      <c r="BHN151" s="187"/>
      <c r="BHO151" s="165"/>
      <c r="BHP151" s="187"/>
      <c r="BHQ151" s="165"/>
      <c r="BHR151" s="187"/>
      <c r="BHS151" s="165"/>
      <c r="BHT151" s="187"/>
      <c r="BHU151" s="165"/>
      <c r="BHV151" s="187"/>
      <c r="BHW151" s="165"/>
      <c r="BHX151" s="187"/>
      <c r="BHY151" s="165"/>
      <c r="BHZ151" s="187"/>
      <c r="BIA151" s="165"/>
      <c r="BIB151" s="187"/>
      <c r="BIC151" s="165"/>
      <c r="BID151" s="187"/>
      <c r="BIE151" s="165"/>
      <c r="BIF151" s="187"/>
      <c r="BIG151" s="165"/>
      <c r="BIH151" s="187"/>
      <c r="BII151" s="165"/>
      <c r="BIJ151" s="187"/>
      <c r="BIK151" s="165"/>
      <c r="BIL151" s="187"/>
      <c r="BIM151" s="165"/>
      <c r="BIN151" s="187"/>
      <c r="BIO151" s="165"/>
      <c r="BIP151" s="187"/>
      <c r="BIQ151" s="165"/>
      <c r="BIR151" s="187"/>
      <c r="BIS151" s="165"/>
      <c r="BIT151" s="187"/>
      <c r="BIU151" s="165"/>
      <c r="BIV151" s="187"/>
      <c r="BIW151" s="165"/>
      <c r="BIX151" s="187"/>
      <c r="BIY151" s="165"/>
      <c r="BIZ151" s="187"/>
      <c r="BJA151" s="165"/>
      <c r="BJB151" s="187"/>
      <c r="BJC151" s="165"/>
      <c r="BJD151" s="187"/>
      <c r="BJE151" s="165"/>
      <c r="BJF151" s="187"/>
      <c r="BJG151" s="165"/>
      <c r="BJH151" s="187"/>
      <c r="BJI151" s="165"/>
      <c r="BJJ151" s="187"/>
      <c r="BJK151" s="165"/>
      <c r="BJL151" s="187"/>
      <c r="BJM151" s="165"/>
      <c r="BJN151" s="187"/>
      <c r="BJO151" s="165"/>
      <c r="BJP151" s="187"/>
      <c r="BJQ151" s="165"/>
      <c r="BJR151" s="187"/>
      <c r="BJS151" s="165"/>
      <c r="BJT151" s="187"/>
      <c r="BJU151" s="165"/>
      <c r="BJV151" s="187"/>
      <c r="BJW151" s="165"/>
      <c r="BJX151" s="187"/>
      <c r="BJY151" s="165"/>
      <c r="BJZ151" s="187"/>
      <c r="BKA151" s="165"/>
      <c r="BKB151" s="187"/>
      <c r="BKC151" s="165"/>
      <c r="BKD151" s="187"/>
      <c r="BKE151" s="165"/>
      <c r="BKF151" s="187"/>
      <c r="BKG151" s="165"/>
      <c r="BKH151" s="187"/>
      <c r="BKI151" s="165"/>
      <c r="BKJ151" s="187"/>
      <c r="BKK151" s="165"/>
      <c r="BKL151" s="187"/>
      <c r="BKM151" s="165"/>
      <c r="BKN151" s="187"/>
      <c r="BKO151" s="165"/>
      <c r="BKP151" s="187"/>
      <c r="BKQ151" s="165"/>
      <c r="BKR151" s="187"/>
      <c r="BKS151" s="165"/>
      <c r="BKT151" s="187"/>
      <c r="BKU151" s="165"/>
      <c r="BKV151" s="187"/>
      <c r="BKW151" s="165"/>
      <c r="BKX151" s="187"/>
      <c r="BKY151" s="165"/>
      <c r="BKZ151" s="187"/>
      <c r="BLA151" s="165"/>
      <c r="BLB151" s="187"/>
      <c r="BLC151" s="165"/>
      <c r="BLD151" s="187"/>
      <c r="BLE151" s="165"/>
      <c r="BLF151" s="187"/>
      <c r="BLG151" s="165"/>
      <c r="BLH151" s="187"/>
      <c r="BLI151" s="165"/>
      <c r="BLJ151" s="187"/>
      <c r="BLK151" s="165"/>
      <c r="BLL151" s="187"/>
      <c r="BLM151" s="165"/>
      <c r="BLN151" s="187"/>
      <c r="BLO151" s="165"/>
      <c r="BLP151" s="187"/>
      <c r="BLQ151" s="165"/>
      <c r="BLR151" s="187"/>
      <c r="BLS151" s="165"/>
      <c r="BLT151" s="187"/>
      <c r="BLU151" s="165"/>
      <c r="BLV151" s="187"/>
      <c r="BLW151" s="165"/>
      <c r="BLX151" s="187"/>
      <c r="BLY151" s="165"/>
      <c r="BLZ151" s="187"/>
      <c r="BMA151" s="165"/>
      <c r="BMB151" s="187"/>
      <c r="BMC151" s="165"/>
      <c r="BMD151" s="187"/>
      <c r="BME151" s="165"/>
      <c r="BMF151" s="187"/>
      <c r="BMG151" s="165"/>
      <c r="BMH151" s="187"/>
      <c r="BMI151" s="165"/>
      <c r="BMJ151" s="187"/>
      <c r="BMK151" s="165"/>
      <c r="BML151" s="187"/>
      <c r="BMM151" s="165"/>
      <c r="BMN151" s="187"/>
      <c r="BMO151" s="165"/>
      <c r="BMP151" s="187"/>
      <c r="BMQ151" s="165"/>
      <c r="BMR151" s="187"/>
      <c r="BMS151" s="165"/>
      <c r="BMT151" s="187"/>
      <c r="BMU151" s="165"/>
      <c r="BMV151" s="187"/>
      <c r="BMW151" s="165"/>
      <c r="BMX151" s="187"/>
      <c r="BMY151" s="165"/>
      <c r="BMZ151" s="187"/>
      <c r="BNA151" s="165"/>
      <c r="BNB151" s="187"/>
      <c r="BNC151" s="165"/>
      <c r="BND151" s="187"/>
      <c r="BNE151" s="165"/>
      <c r="BNF151" s="187"/>
      <c r="BNG151" s="165"/>
      <c r="BNH151" s="187"/>
      <c r="BNI151" s="165"/>
      <c r="BNJ151" s="187"/>
      <c r="BNK151" s="165"/>
      <c r="BNL151" s="187"/>
      <c r="BNM151" s="165"/>
      <c r="BNN151" s="187"/>
      <c r="BNO151" s="165"/>
      <c r="BNP151" s="187"/>
      <c r="BNQ151" s="165"/>
      <c r="BNR151" s="187"/>
      <c r="BNS151" s="165"/>
      <c r="BNT151" s="187"/>
      <c r="BNU151" s="165"/>
      <c r="BNV151" s="187"/>
      <c r="BNW151" s="165"/>
      <c r="BNX151" s="187"/>
      <c r="BNY151" s="165"/>
      <c r="BNZ151" s="187"/>
      <c r="BOA151" s="165"/>
      <c r="BOB151" s="187"/>
      <c r="BOC151" s="165"/>
      <c r="BOD151" s="187"/>
      <c r="BOE151" s="165"/>
      <c r="BOF151" s="187"/>
      <c r="BOG151" s="165"/>
      <c r="BOH151" s="187"/>
      <c r="BOI151" s="165"/>
      <c r="BOJ151" s="187"/>
      <c r="BOK151" s="165"/>
      <c r="BOL151" s="187"/>
      <c r="BOM151" s="165"/>
      <c r="BON151" s="187"/>
      <c r="BOO151" s="165"/>
      <c r="BOP151" s="187"/>
      <c r="BOQ151" s="165"/>
      <c r="BOR151" s="187"/>
      <c r="BOS151" s="165"/>
      <c r="BOT151" s="187"/>
      <c r="BOU151" s="165"/>
      <c r="BOV151" s="187"/>
      <c r="BOW151" s="165"/>
      <c r="BOX151" s="187"/>
      <c r="BOY151" s="165"/>
      <c r="BOZ151" s="187"/>
      <c r="BPA151" s="165"/>
      <c r="BPB151" s="187"/>
      <c r="BPC151" s="165"/>
      <c r="BPD151" s="187"/>
      <c r="BPE151" s="165"/>
      <c r="BPF151" s="187"/>
      <c r="BPG151" s="165"/>
      <c r="BPH151" s="187"/>
      <c r="BPI151" s="165"/>
      <c r="BPJ151" s="187"/>
      <c r="BPK151" s="165"/>
      <c r="BPL151" s="187"/>
      <c r="BPM151" s="165"/>
      <c r="BPN151" s="187"/>
      <c r="BPO151" s="165"/>
      <c r="BPP151" s="187"/>
      <c r="BPQ151" s="165"/>
      <c r="BPR151" s="187"/>
      <c r="BPS151" s="165"/>
      <c r="BPT151" s="187"/>
      <c r="BPU151" s="165"/>
      <c r="BPV151" s="187"/>
      <c r="BPW151" s="165"/>
      <c r="BPX151" s="187"/>
      <c r="BPY151" s="165"/>
      <c r="BPZ151" s="187"/>
      <c r="BQA151" s="165"/>
      <c r="BQB151" s="187"/>
      <c r="BQC151" s="165"/>
      <c r="BQD151" s="187"/>
      <c r="BQE151" s="165"/>
      <c r="BQF151" s="187"/>
      <c r="BQG151" s="165"/>
      <c r="BQH151" s="187"/>
      <c r="BQI151" s="165"/>
      <c r="BQJ151" s="187"/>
      <c r="BQK151" s="165"/>
      <c r="BQL151" s="187"/>
      <c r="BQM151" s="165"/>
      <c r="BQN151" s="187"/>
      <c r="BQO151" s="165"/>
      <c r="BQP151" s="187"/>
      <c r="BQQ151" s="165"/>
      <c r="BQR151" s="187"/>
      <c r="BQS151" s="165"/>
      <c r="BQT151" s="187"/>
      <c r="BQU151" s="165"/>
      <c r="BQV151" s="187"/>
      <c r="BQW151" s="165"/>
      <c r="BQX151" s="187"/>
      <c r="BQY151" s="165"/>
      <c r="BQZ151" s="187"/>
      <c r="BRA151" s="165"/>
      <c r="BRB151" s="187"/>
      <c r="BRC151" s="165"/>
      <c r="BRD151" s="187"/>
      <c r="BRE151" s="165"/>
      <c r="BRF151" s="187"/>
      <c r="BRG151" s="165"/>
      <c r="BRH151" s="187"/>
      <c r="BRI151" s="165"/>
      <c r="BRJ151" s="187"/>
      <c r="BRK151" s="165"/>
      <c r="BRL151" s="187"/>
      <c r="BRM151" s="165"/>
      <c r="BRN151" s="187"/>
      <c r="BRO151" s="165"/>
      <c r="BRP151" s="187"/>
      <c r="BRQ151" s="165"/>
      <c r="BRR151" s="187"/>
      <c r="BRS151" s="165"/>
      <c r="BRT151" s="187"/>
      <c r="BRU151" s="165"/>
      <c r="BRV151" s="187"/>
      <c r="BRW151" s="165"/>
      <c r="BRX151" s="187"/>
      <c r="BRY151" s="165"/>
      <c r="BRZ151" s="187"/>
      <c r="BSA151" s="165"/>
      <c r="BSB151" s="187"/>
      <c r="BSC151" s="165"/>
      <c r="BSD151" s="187"/>
      <c r="BSE151" s="165"/>
      <c r="BSF151" s="187"/>
      <c r="BSG151" s="165"/>
      <c r="BSH151" s="187"/>
      <c r="BSI151" s="165"/>
      <c r="BSJ151" s="187"/>
      <c r="BSK151" s="165"/>
      <c r="BSL151" s="187"/>
      <c r="BSM151" s="165"/>
      <c r="BSN151" s="187"/>
      <c r="BSO151" s="165"/>
      <c r="BSP151" s="187"/>
      <c r="BSQ151" s="165"/>
      <c r="BSR151" s="187"/>
      <c r="BSS151" s="165"/>
      <c r="BST151" s="187"/>
      <c r="BSU151" s="165"/>
      <c r="BSV151" s="187"/>
      <c r="BSW151" s="165"/>
      <c r="BSX151" s="187"/>
      <c r="BSY151" s="165"/>
      <c r="BSZ151" s="187"/>
      <c r="BTA151" s="165"/>
      <c r="BTB151" s="187"/>
      <c r="BTC151" s="165"/>
      <c r="BTD151" s="187"/>
      <c r="BTE151" s="165"/>
      <c r="BTF151" s="187"/>
      <c r="BTG151" s="165"/>
      <c r="BTH151" s="187"/>
      <c r="BTI151" s="165"/>
      <c r="BTJ151" s="187"/>
      <c r="BTK151" s="165"/>
      <c r="BTL151" s="187"/>
      <c r="BTM151" s="165"/>
      <c r="BTN151" s="187"/>
      <c r="BTO151" s="165"/>
      <c r="BTP151" s="187"/>
      <c r="BTQ151" s="165"/>
      <c r="BTR151" s="187"/>
      <c r="BTS151" s="165"/>
      <c r="BTT151" s="187"/>
      <c r="BTU151" s="165"/>
      <c r="BTV151" s="187"/>
      <c r="BTW151" s="165"/>
      <c r="BTX151" s="187"/>
      <c r="BTY151" s="165"/>
      <c r="BTZ151" s="187"/>
      <c r="BUA151" s="165"/>
      <c r="BUB151" s="187"/>
      <c r="BUC151" s="165"/>
      <c r="BUD151" s="187"/>
      <c r="BUE151" s="165"/>
      <c r="BUF151" s="187"/>
      <c r="BUG151" s="165"/>
      <c r="BUH151" s="187"/>
      <c r="BUI151" s="165"/>
      <c r="BUJ151" s="187"/>
      <c r="BUK151" s="165"/>
      <c r="BUL151" s="187"/>
      <c r="BUM151" s="165"/>
      <c r="BUN151" s="187"/>
      <c r="BUO151" s="165"/>
      <c r="BUP151" s="187"/>
      <c r="BUQ151" s="165"/>
      <c r="BUR151" s="187"/>
      <c r="BUS151" s="165"/>
      <c r="BUT151" s="187"/>
      <c r="BUU151" s="165"/>
      <c r="BUV151" s="187"/>
      <c r="BUW151" s="165"/>
      <c r="BUX151" s="187"/>
      <c r="BUY151" s="165"/>
      <c r="BUZ151" s="187"/>
      <c r="BVA151" s="165"/>
      <c r="BVB151" s="187"/>
      <c r="BVC151" s="165"/>
      <c r="BVD151" s="187"/>
      <c r="BVE151" s="165"/>
      <c r="BVF151" s="187"/>
      <c r="BVG151" s="165"/>
      <c r="BVH151" s="187"/>
      <c r="BVI151" s="165"/>
      <c r="BVJ151" s="187"/>
      <c r="BVK151" s="165"/>
      <c r="BVL151" s="187"/>
      <c r="BVM151" s="165"/>
      <c r="BVN151" s="187"/>
      <c r="BVO151" s="165"/>
      <c r="BVP151" s="187"/>
      <c r="BVQ151" s="165"/>
      <c r="BVR151" s="187"/>
      <c r="BVS151" s="165"/>
      <c r="BVT151" s="187"/>
      <c r="BVU151" s="165"/>
      <c r="BVV151" s="187"/>
      <c r="BVW151" s="165"/>
      <c r="BVX151" s="187"/>
      <c r="BVY151" s="165"/>
      <c r="BVZ151" s="187"/>
      <c r="BWA151" s="165"/>
      <c r="BWB151" s="187"/>
      <c r="BWC151" s="165"/>
      <c r="BWD151" s="187"/>
      <c r="BWE151" s="165"/>
      <c r="BWF151" s="187"/>
      <c r="BWG151" s="165"/>
      <c r="BWH151" s="187"/>
      <c r="BWI151" s="165"/>
      <c r="BWJ151" s="187"/>
      <c r="BWK151" s="165"/>
      <c r="BWL151" s="187"/>
      <c r="BWM151" s="165"/>
      <c r="BWN151" s="187"/>
      <c r="BWO151" s="165"/>
      <c r="BWP151" s="187"/>
      <c r="BWQ151" s="165"/>
      <c r="BWR151" s="187"/>
      <c r="BWS151" s="165"/>
      <c r="BWT151" s="187"/>
      <c r="BWU151" s="165"/>
      <c r="BWV151" s="187"/>
      <c r="BWW151" s="165"/>
      <c r="BWX151" s="187"/>
      <c r="BWY151" s="165"/>
      <c r="BWZ151" s="187"/>
      <c r="BXA151" s="165"/>
      <c r="BXB151" s="187"/>
      <c r="BXC151" s="165"/>
      <c r="BXD151" s="187"/>
      <c r="BXE151" s="165"/>
      <c r="BXF151" s="187"/>
      <c r="BXG151" s="165"/>
      <c r="BXH151" s="187"/>
      <c r="BXI151" s="165"/>
      <c r="BXJ151" s="187"/>
      <c r="BXK151" s="165"/>
      <c r="BXL151" s="187"/>
      <c r="BXM151" s="165"/>
      <c r="BXN151" s="187"/>
      <c r="BXO151" s="165"/>
      <c r="BXP151" s="187"/>
      <c r="BXQ151" s="165"/>
      <c r="BXR151" s="187"/>
      <c r="BXS151" s="165"/>
      <c r="BXT151" s="187"/>
      <c r="BXU151" s="165"/>
      <c r="BXV151" s="187"/>
      <c r="BXW151" s="165"/>
      <c r="BXX151" s="187"/>
      <c r="BXY151" s="165"/>
      <c r="BXZ151" s="187"/>
      <c r="BYA151" s="165"/>
      <c r="BYB151" s="187"/>
      <c r="BYC151" s="165"/>
      <c r="BYD151" s="187"/>
      <c r="BYE151" s="165"/>
      <c r="BYF151" s="187"/>
      <c r="BYG151" s="165"/>
      <c r="BYH151" s="187"/>
      <c r="BYI151" s="165"/>
      <c r="BYJ151" s="187"/>
      <c r="BYK151" s="165"/>
      <c r="BYL151" s="187"/>
      <c r="BYM151" s="165"/>
      <c r="BYN151" s="187"/>
      <c r="BYO151" s="165"/>
      <c r="BYP151" s="187"/>
      <c r="BYQ151" s="165"/>
      <c r="BYR151" s="187"/>
      <c r="BYS151" s="165"/>
      <c r="BYT151" s="187"/>
      <c r="BYU151" s="165"/>
      <c r="BYV151" s="187"/>
      <c r="BYW151" s="165"/>
      <c r="BYX151" s="187"/>
      <c r="BYY151" s="165"/>
      <c r="BYZ151" s="187"/>
      <c r="BZA151" s="165"/>
      <c r="BZB151" s="187"/>
      <c r="BZC151" s="165"/>
      <c r="BZD151" s="187"/>
      <c r="BZE151" s="165"/>
      <c r="BZF151" s="187"/>
      <c r="BZG151" s="165"/>
      <c r="BZH151" s="187"/>
      <c r="BZI151" s="165"/>
      <c r="BZJ151" s="187"/>
      <c r="BZK151" s="165"/>
      <c r="BZL151" s="187"/>
      <c r="BZM151" s="165"/>
      <c r="BZN151" s="187"/>
      <c r="BZO151" s="165"/>
      <c r="BZP151" s="187"/>
      <c r="BZQ151" s="165"/>
      <c r="BZR151" s="187"/>
      <c r="BZS151" s="165"/>
      <c r="BZT151" s="187"/>
      <c r="BZU151" s="165"/>
      <c r="BZV151" s="187"/>
      <c r="BZW151" s="165"/>
      <c r="BZX151" s="187"/>
      <c r="BZY151" s="165"/>
      <c r="BZZ151" s="187"/>
      <c r="CAA151" s="165"/>
      <c r="CAB151" s="187"/>
      <c r="CAC151" s="165"/>
      <c r="CAD151" s="187"/>
      <c r="CAE151" s="165"/>
      <c r="CAF151" s="187"/>
      <c r="CAG151" s="165"/>
      <c r="CAH151" s="187"/>
      <c r="CAI151" s="165"/>
      <c r="CAJ151" s="187"/>
      <c r="CAK151" s="165"/>
      <c r="CAL151" s="187"/>
      <c r="CAM151" s="165"/>
      <c r="CAN151" s="187"/>
      <c r="CAO151" s="165"/>
      <c r="CAP151" s="187"/>
      <c r="CAQ151" s="165"/>
      <c r="CAR151" s="187"/>
      <c r="CAS151" s="165"/>
      <c r="CAT151" s="187"/>
      <c r="CAU151" s="165"/>
      <c r="CAV151" s="187"/>
      <c r="CAW151" s="165"/>
      <c r="CAX151" s="187"/>
      <c r="CAY151" s="165"/>
      <c r="CAZ151" s="187"/>
      <c r="CBA151" s="165"/>
      <c r="CBB151" s="187"/>
      <c r="CBC151" s="165"/>
      <c r="CBD151" s="187"/>
      <c r="CBE151" s="165"/>
      <c r="CBF151" s="187"/>
      <c r="CBG151" s="165"/>
      <c r="CBH151" s="187"/>
      <c r="CBI151" s="165"/>
      <c r="CBJ151" s="187"/>
      <c r="CBK151" s="165"/>
      <c r="CBL151" s="187"/>
      <c r="CBM151" s="165"/>
      <c r="CBN151" s="187"/>
      <c r="CBO151" s="165"/>
      <c r="CBP151" s="187"/>
      <c r="CBQ151" s="165"/>
      <c r="CBR151" s="187"/>
      <c r="CBS151" s="165"/>
      <c r="CBT151" s="187"/>
      <c r="CBU151" s="165"/>
      <c r="CBV151" s="187"/>
      <c r="CBW151" s="165"/>
      <c r="CBX151" s="187"/>
      <c r="CBY151" s="165"/>
      <c r="CBZ151" s="187"/>
      <c r="CCA151" s="165"/>
      <c r="CCB151" s="187"/>
      <c r="CCC151" s="165"/>
      <c r="CCD151" s="187"/>
      <c r="CCE151" s="165"/>
      <c r="CCF151" s="187"/>
      <c r="CCG151" s="165"/>
      <c r="CCH151" s="187"/>
      <c r="CCI151" s="165"/>
      <c r="CCJ151" s="187"/>
      <c r="CCK151" s="165"/>
      <c r="CCL151" s="187"/>
      <c r="CCM151" s="165"/>
      <c r="CCN151" s="187"/>
      <c r="CCO151" s="165"/>
      <c r="CCP151" s="187"/>
      <c r="CCQ151" s="165"/>
      <c r="CCR151" s="187"/>
      <c r="CCS151" s="165"/>
      <c r="CCT151" s="187"/>
      <c r="CCU151" s="165"/>
      <c r="CCV151" s="187"/>
      <c r="CCW151" s="165"/>
      <c r="CCX151" s="187"/>
      <c r="CCY151" s="165"/>
      <c r="CCZ151" s="187"/>
      <c r="CDA151" s="165"/>
      <c r="CDB151" s="187"/>
      <c r="CDC151" s="165"/>
      <c r="CDD151" s="187"/>
      <c r="CDE151" s="165"/>
      <c r="CDF151" s="187"/>
      <c r="CDG151" s="165"/>
      <c r="CDH151" s="187"/>
      <c r="CDI151" s="165"/>
      <c r="CDJ151" s="187"/>
      <c r="CDK151" s="165"/>
      <c r="CDL151" s="187"/>
      <c r="CDM151" s="165"/>
      <c r="CDN151" s="187"/>
      <c r="CDO151" s="165"/>
      <c r="CDP151" s="187"/>
      <c r="CDQ151" s="165"/>
      <c r="CDR151" s="187"/>
      <c r="CDS151" s="165"/>
      <c r="CDT151" s="187"/>
      <c r="CDU151" s="165"/>
      <c r="CDV151" s="187"/>
      <c r="CDW151" s="165"/>
      <c r="CDX151" s="187"/>
      <c r="CDY151" s="165"/>
      <c r="CDZ151" s="187"/>
      <c r="CEA151" s="165"/>
      <c r="CEB151" s="187"/>
      <c r="CEC151" s="165"/>
      <c r="CED151" s="187"/>
      <c r="CEE151" s="165"/>
      <c r="CEF151" s="187"/>
      <c r="CEG151" s="165"/>
      <c r="CEH151" s="187"/>
      <c r="CEI151" s="165"/>
      <c r="CEJ151" s="187"/>
      <c r="CEK151" s="165"/>
      <c r="CEL151" s="187"/>
      <c r="CEM151" s="165"/>
      <c r="CEN151" s="187"/>
      <c r="CEO151" s="165"/>
      <c r="CEP151" s="187"/>
      <c r="CEQ151" s="165"/>
      <c r="CER151" s="187"/>
      <c r="CES151" s="165"/>
      <c r="CET151" s="187"/>
      <c r="CEU151" s="165"/>
      <c r="CEV151" s="187"/>
      <c r="CEW151" s="165"/>
      <c r="CEX151" s="187"/>
      <c r="CEY151" s="165"/>
      <c r="CEZ151" s="187"/>
      <c r="CFA151" s="165"/>
      <c r="CFB151" s="187"/>
      <c r="CFC151" s="165"/>
      <c r="CFD151" s="187"/>
      <c r="CFE151" s="165"/>
      <c r="CFF151" s="187"/>
      <c r="CFG151" s="165"/>
      <c r="CFH151" s="187"/>
      <c r="CFI151" s="165"/>
      <c r="CFJ151" s="187"/>
      <c r="CFK151" s="165"/>
      <c r="CFL151" s="187"/>
      <c r="CFM151" s="165"/>
      <c r="CFN151" s="187"/>
      <c r="CFO151" s="165"/>
      <c r="CFP151" s="187"/>
      <c r="CFQ151" s="165"/>
      <c r="CFR151" s="187"/>
      <c r="CFS151" s="165"/>
      <c r="CFT151" s="187"/>
      <c r="CFU151" s="165"/>
      <c r="CFV151" s="187"/>
      <c r="CFW151" s="165"/>
      <c r="CFX151" s="187"/>
      <c r="CFY151" s="165"/>
      <c r="CFZ151" s="187"/>
      <c r="CGA151" s="165"/>
      <c r="CGB151" s="187"/>
      <c r="CGC151" s="165"/>
      <c r="CGD151" s="187"/>
      <c r="CGE151" s="165"/>
      <c r="CGF151" s="187"/>
      <c r="CGG151" s="165"/>
      <c r="CGH151" s="187"/>
      <c r="CGI151" s="165"/>
      <c r="CGJ151" s="187"/>
      <c r="CGK151" s="165"/>
      <c r="CGL151" s="187"/>
      <c r="CGM151" s="165"/>
      <c r="CGN151" s="187"/>
      <c r="CGO151" s="165"/>
      <c r="CGP151" s="187"/>
      <c r="CGQ151" s="165"/>
      <c r="CGR151" s="187"/>
      <c r="CGS151" s="165"/>
      <c r="CGT151" s="187"/>
      <c r="CGU151" s="165"/>
      <c r="CGV151" s="187"/>
      <c r="CGW151" s="165"/>
      <c r="CGX151" s="187"/>
      <c r="CGY151" s="165"/>
      <c r="CGZ151" s="187"/>
      <c r="CHA151" s="165"/>
      <c r="CHB151" s="187"/>
      <c r="CHC151" s="165"/>
      <c r="CHD151" s="187"/>
      <c r="CHE151" s="165"/>
      <c r="CHF151" s="187"/>
      <c r="CHG151" s="165"/>
      <c r="CHH151" s="187"/>
      <c r="CHI151" s="165"/>
      <c r="CHJ151" s="187"/>
      <c r="CHK151" s="165"/>
      <c r="CHL151" s="187"/>
      <c r="CHM151" s="165"/>
      <c r="CHN151" s="187"/>
      <c r="CHO151" s="165"/>
      <c r="CHP151" s="187"/>
      <c r="CHQ151" s="165"/>
      <c r="CHR151" s="187"/>
      <c r="CHS151" s="165"/>
      <c r="CHT151" s="187"/>
      <c r="CHU151" s="165"/>
      <c r="CHV151" s="187"/>
      <c r="CHW151" s="165"/>
      <c r="CHX151" s="187"/>
      <c r="CHY151" s="165"/>
      <c r="CHZ151" s="187"/>
      <c r="CIA151" s="165"/>
      <c r="CIB151" s="187"/>
      <c r="CIC151" s="165"/>
      <c r="CID151" s="187"/>
      <c r="CIE151" s="165"/>
      <c r="CIF151" s="187"/>
      <c r="CIG151" s="165"/>
      <c r="CIH151" s="187"/>
      <c r="CII151" s="165"/>
      <c r="CIJ151" s="187"/>
      <c r="CIK151" s="165"/>
      <c r="CIL151" s="187"/>
      <c r="CIM151" s="165"/>
      <c r="CIN151" s="187"/>
      <c r="CIO151" s="165"/>
      <c r="CIP151" s="187"/>
      <c r="CIQ151" s="165"/>
      <c r="CIR151" s="187"/>
      <c r="CIS151" s="165"/>
      <c r="CIT151" s="187"/>
      <c r="CIU151" s="165"/>
      <c r="CIV151" s="187"/>
      <c r="CIW151" s="165"/>
      <c r="CIX151" s="187"/>
      <c r="CIY151" s="165"/>
      <c r="CIZ151" s="187"/>
      <c r="CJA151" s="165"/>
      <c r="CJB151" s="187"/>
      <c r="CJC151" s="165"/>
      <c r="CJD151" s="187"/>
      <c r="CJE151" s="165"/>
      <c r="CJF151" s="187"/>
      <c r="CJG151" s="165"/>
      <c r="CJH151" s="187"/>
      <c r="CJI151" s="165"/>
      <c r="CJJ151" s="187"/>
      <c r="CJK151" s="165"/>
      <c r="CJL151" s="187"/>
      <c r="CJM151" s="165"/>
      <c r="CJN151" s="187"/>
      <c r="CJO151" s="165"/>
      <c r="CJP151" s="187"/>
      <c r="CJQ151" s="165"/>
      <c r="CJR151" s="187"/>
      <c r="CJS151" s="165"/>
      <c r="CJT151" s="187"/>
      <c r="CJU151" s="165"/>
      <c r="CJV151" s="187"/>
      <c r="CJW151" s="165"/>
      <c r="CJX151" s="187"/>
      <c r="CJY151" s="165"/>
      <c r="CJZ151" s="187"/>
      <c r="CKA151" s="165"/>
      <c r="CKB151" s="187"/>
      <c r="CKC151" s="165"/>
      <c r="CKD151" s="187"/>
      <c r="CKE151" s="165"/>
      <c r="CKF151" s="187"/>
      <c r="CKG151" s="165"/>
      <c r="CKH151" s="187"/>
      <c r="CKI151" s="165"/>
      <c r="CKJ151" s="187"/>
      <c r="CKK151" s="165"/>
      <c r="CKL151" s="187"/>
      <c r="CKM151" s="165"/>
      <c r="CKN151" s="187"/>
      <c r="CKO151" s="165"/>
      <c r="CKP151" s="187"/>
      <c r="CKQ151" s="165"/>
      <c r="CKR151" s="187"/>
      <c r="CKS151" s="165"/>
      <c r="CKT151" s="187"/>
      <c r="CKU151" s="165"/>
      <c r="CKV151" s="187"/>
      <c r="CKW151" s="165"/>
      <c r="CKX151" s="187"/>
      <c r="CKY151" s="165"/>
      <c r="CKZ151" s="187"/>
      <c r="CLA151" s="165"/>
      <c r="CLB151" s="187"/>
      <c r="CLC151" s="165"/>
      <c r="CLD151" s="187"/>
      <c r="CLE151" s="165"/>
      <c r="CLF151" s="187"/>
      <c r="CLG151" s="165"/>
      <c r="CLH151" s="187"/>
      <c r="CLI151" s="165"/>
      <c r="CLJ151" s="187"/>
      <c r="CLK151" s="165"/>
      <c r="CLL151" s="187"/>
      <c r="CLM151" s="165"/>
      <c r="CLN151" s="187"/>
      <c r="CLO151" s="165"/>
      <c r="CLP151" s="187"/>
      <c r="CLQ151" s="165"/>
      <c r="CLR151" s="187"/>
      <c r="CLS151" s="165"/>
      <c r="CLT151" s="187"/>
      <c r="CLU151" s="165"/>
      <c r="CLV151" s="187"/>
      <c r="CLW151" s="165"/>
      <c r="CLX151" s="187"/>
      <c r="CLY151" s="165"/>
      <c r="CLZ151" s="187"/>
      <c r="CMA151" s="165"/>
      <c r="CMB151" s="187"/>
      <c r="CMC151" s="165"/>
      <c r="CMD151" s="187"/>
      <c r="CME151" s="165"/>
      <c r="CMF151" s="187"/>
      <c r="CMG151" s="165"/>
      <c r="CMH151" s="187"/>
      <c r="CMI151" s="165"/>
      <c r="CMJ151" s="187"/>
      <c r="CMK151" s="165"/>
      <c r="CML151" s="187"/>
      <c r="CMM151" s="165"/>
      <c r="CMN151" s="187"/>
      <c r="CMO151" s="165"/>
      <c r="CMP151" s="187"/>
      <c r="CMQ151" s="165"/>
      <c r="CMR151" s="187"/>
      <c r="CMS151" s="165"/>
      <c r="CMT151" s="187"/>
      <c r="CMU151" s="165"/>
      <c r="CMV151" s="187"/>
      <c r="CMW151" s="165"/>
      <c r="CMX151" s="187"/>
      <c r="CMY151" s="165"/>
      <c r="CMZ151" s="187"/>
      <c r="CNA151" s="165"/>
      <c r="CNB151" s="187"/>
      <c r="CNC151" s="165"/>
      <c r="CND151" s="187"/>
      <c r="CNE151" s="165"/>
      <c r="CNF151" s="187"/>
      <c r="CNG151" s="165"/>
      <c r="CNH151" s="187"/>
      <c r="CNI151" s="165"/>
      <c r="CNJ151" s="187"/>
      <c r="CNK151" s="165"/>
      <c r="CNL151" s="187"/>
      <c r="CNM151" s="165"/>
      <c r="CNN151" s="187"/>
      <c r="CNO151" s="165"/>
      <c r="CNP151" s="187"/>
      <c r="CNQ151" s="165"/>
      <c r="CNR151" s="187"/>
      <c r="CNS151" s="165"/>
      <c r="CNT151" s="187"/>
      <c r="CNU151" s="165"/>
      <c r="CNV151" s="187"/>
      <c r="CNW151" s="165"/>
      <c r="CNX151" s="187"/>
      <c r="CNY151" s="165"/>
      <c r="CNZ151" s="187"/>
      <c r="COA151" s="165"/>
      <c r="COB151" s="187"/>
      <c r="COC151" s="165"/>
      <c r="COD151" s="187"/>
      <c r="COE151" s="165"/>
      <c r="COF151" s="187"/>
      <c r="COG151" s="165"/>
      <c r="COH151" s="187"/>
      <c r="COI151" s="165"/>
      <c r="COJ151" s="187"/>
      <c r="COK151" s="165"/>
      <c r="COL151" s="187"/>
      <c r="COM151" s="165"/>
      <c r="CON151" s="187"/>
      <c r="COO151" s="165"/>
      <c r="COP151" s="187"/>
      <c r="COQ151" s="165"/>
      <c r="COR151" s="187"/>
      <c r="COS151" s="165"/>
      <c r="COT151" s="187"/>
      <c r="COU151" s="165"/>
      <c r="COV151" s="187"/>
      <c r="COW151" s="165"/>
      <c r="COX151" s="187"/>
      <c r="COY151" s="165"/>
      <c r="COZ151" s="187"/>
      <c r="CPA151" s="165"/>
      <c r="CPB151" s="187"/>
      <c r="CPC151" s="165"/>
      <c r="CPD151" s="187"/>
      <c r="CPE151" s="165"/>
      <c r="CPF151" s="187"/>
      <c r="CPG151" s="165"/>
      <c r="CPH151" s="187"/>
      <c r="CPI151" s="165"/>
      <c r="CPJ151" s="187"/>
      <c r="CPK151" s="165"/>
      <c r="CPL151" s="187"/>
      <c r="CPM151" s="165"/>
      <c r="CPN151" s="187"/>
      <c r="CPO151" s="165"/>
      <c r="CPP151" s="187"/>
      <c r="CPQ151" s="165"/>
      <c r="CPR151" s="187"/>
      <c r="CPS151" s="165"/>
      <c r="CPT151" s="187"/>
      <c r="CPU151" s="165"/>
      <c r="CPV151" s="187"/>
      <c r="CPW151" s="165"/>
      <c r="CPX151" s="187"/>
      <c r="CPY151" s="165"/>
      <c r="CPZ151" s="187"/>
      <c r="CQA151" s="165"/>
      <c r="CQB151" s="187"/>
      <c r="CQC151" s="165"/>
      <c r="CQD151" s="187"/>
      <c r="CQE151" s="165"/>
      <c r="CQF151" s="187"/>
      <c r="CQG151" s="165"/>
      <c r="CQH151" s="187"/>
      <c r="CQI151" s="165"/>
      <c r="CQJ151" s="187"/>
      <c r="CQK151" s="165"/>
      <c r="CQL151" s="187"/>
      <c r="CQM151" s="165"/>
      <c r="CQN151" s="187"/>
      <c r="CQO151" s="165"/>
      <c r="CQP151" s="187"/>
      <c r="CQQ151" s="165"/>
      <c r="CQR151" s="187"/>
      <c r="CQS151" s="165"/>
      <c r="CQT151" s="187"/>
      <c r="CQU151" s="165"/>
      <c r="CQV151" s="187"/>
      <c r="CQW151" s="165"/>
      <c r="CQX151" s="187"/>
      <c r="CQY151" s="165"/>
      <c r="CQZ151" s="187"/>
      <c r="CRA151" s="165"/>
      <c r="CRB151" s="187"/>
      <c r="CRC151" s="165"/>
      <c r="CRD151" s="187"/>
      <c r="CRE151" s="165"/>
      <c r="CRF151" s="187"/>
      <c r="CRG151" s="165"/>
      <c r="CRH151" s="187"/>
      <c r="CRI151" s="165"/>
      <c r="CRJ151" s="187"/>
      <c r="CRK151" s="165"/>
      <c r="CRL151" s="187"/>
      <c r="CRM151" s="165"/>
      <c r="CRN151" s="187"/>
      <c r="CRO151" s="165"/>
      <c r="CRP151" s="187"/>
      <c r="CRQ151" s="165"/>
      <c r="CRR151" s="187"/>
      <c r="CRS151" s="165"/>
      <c r="CRT151" s="187"/>
      <c r="CRU151" s="165"/>
      <c r="CRV151" s="187"/>
      <c r="CRW151" s="165"/>
      <c r="CRX151" s="187"/>
      <c r="CRY151" s="165"/>
      <c r="CRZ151" s="187"/>
      <c r="CSA151" s="165"/>
      <c r="CSB151" s="187"/>
      <c r="CSC151" s="165"/>
      <c r="CSD151" s="187"/>
      <c r="CSE151" s="165"/>
      <c r="CSF151" s="187"/>
      <c r="CSG151" s="165"/>
      <c r="CSH151" s="187"/>
      <c r="CSI151" s="165"/>
      <c r="CSJ151" s="187"/>
      <c r="CSK151" s="165"/>
      <c r="CSL151" s="187"/>
      <c r="CSM151" s="165"/>
      <c r="CSN151" s="187"/>
      <c r="CSO151" s="165"/>
      <c r="CSP151" s="187"/>
      <c r="CSQ151" s="165"/>
      <c r="CSR151" s="187"/>
      <c r="CSS151" s="165"/>
      <c r="CST151" s="187"/>
      <c r="CSU151" s="165"/>
      <c r="CSV151" s="187"/>
      <c r="CSW151" s="165"/>
      <c r="CSX151" s="187"/>
      <c r="CSY151" s="165"/>
      <c r="CSZ151" s="187"/>
      <c r="CTA151" s="165"/>
      <c r="CTB151" s="187"/>
      <c r="CTC151" s="165"/>
      <c r="CTD151" s="187"/>
      <c r="CTE151" s="165"/>
      <c r="CTF151" s="187"/>
      <c r="CTG151" s="165"/>
      <c r="CTH151" s="187"/>
      <c r="CTI151" s="165"/>
      <c r="CTJ151" s="187"/>
      <c r="CTK151" s="165"/>
      <c r="CTL151" s="187"/>
      <c r="CTM151" s="165"/>
      <c r="CTN151" s="187"/>
      <c r="CTO151" s="165"/>
      <c r="CTP151" s="187"/>
      <c r="CTQ151" s="165"/>
      <c r="CTR151" s="187"/>
      <c r="CTS151" s="165"/>
      <c r="CTT151" s="187"/>
      <c r="CTU151" s="165"/>
      <c r="CTV151" s="187"/>
      <c r="CTW151" s="165"/>
      <c r="CTX151" s="187"/>
      <c r="CTY151" s="165"/>
      <c r="CTZ151" s="187"/>
      <c r="CUA151" s="165"/>
      <c r="CUB151" s="187"/>
      <c r="CUC151" s="165"/>
      <c r="CUD151" s="187"/>
      <c r="CUE151" s="165"/>
      <c r="CUF151" s="187"/>
      <c r="CUG151" s="165"/>
      <c r="CUH151" s="187"/>
      <c r="CUI151" s="165"/>
      <c r="CUJ151" s="187"/>
      <c r="CUK151" s="165"/>
      <c r="CUL151" s="187"/>
      <c r="CUM151" s="165"/>
      <c r="CUN151" s="187"/>
      <c r="CUO151" s="165"/>
      <c r="CUP151" s="187"/>
      <c r="CUQ151" s="165"/>
      <c r="CUR151" s="187"/>
      <c r="CUS151" s="165"/>
      <c r="CUT151" s="187"/>
      <c r="CUU151" s="165"/>
      <c r="CUV151" s="187"/>
      <c r="CUW151" s="165"/>
      <c r="CUX151" s="187"/>
      <c r="CUY151" s="165"/>
      <c r="CUZ151" s="187"/>
      <c r="CVA151" s="165"/>
      <c r="CVB151" s="187"/>
      <c r="CVC151" s="165"/>
      <c r="CVD151" s="187"/>
      <c r="CVE151" s="165"/>
      <c r="CVF151" s="187"/>
      <c r="CVG151" s="165"/>
      <c r="CVH151" s="187"/>
      <c r="CVI151" s="165"/>
      <c r="CVJ151" s="187"/>
      <c r="CVK151" s="165"/>
      <c r="CVL151" s="187"/>
      <c r="CVM151" s="165"/>
      <c r="CVN151" s="187"/>
      <c r="CVO151" s="165"/>
      <c r="CVP151" s="187"/>
      <c r="CVQ151" s="165"/>
      <c r="CVR151" s="187"/>
      <c r="CVS151" s="165"/>
      <c r="CVT151" s="187"/>
      <c r="CVU151" s="165"/>
      <c r="CVV151" s="187"/>
      <c r="CVW151" s="165"/>
      <c r="CVX151" s="187"/>
      <c r="CVY151" s="165"/>
      <c r="CVZ151" s="187"/>
      <c r="CWA151" s="165"/>
      <c r="CWB151" s="187"/>
      <c r="CWC151" s="165"/>
      <c r="CWD151" s="187"/>
      <c r="CWE151" s="165"/>
      <c r="CWF151" s="187"/>
      <c r="CWG151" s="165"/>
      <c r="CWH151" s="187"/>
      <c r="CWI151" s="165"/>
      <c r="CWJ151" s="187"/>
      <c r="CWK151" s="165"/>
      <c r="CWL151" s="187"/>
      <c r="CWM151" s="165"/>
      <c r="CWN151" s="187"/>
      <c r="CWO151" s="165"/>
      <c r="CWP151" s="187"/>
      <c r="CWQ151" s="165"/>
      <c r="CWR151" s="187"/>
      <c r="CWS151" s="165"/>
      <c r="CWT151" s="187"/>
      <c r="CWU151" s="165"/>
      <c r="CWV151" s="187"/>
      <c r="CWW151" s="165"/>
      <c r="CWX151" s="187"/>
      <c r="CWY151" s="165"/>
      <c r="CWZ151" s="187"/>
      <c r="CXA151" s="165"/>
      <c r="CXB151" s="187"/>
      <c r="CXC151" s="165"/>
      <c r="CXD151" s="187"/>
      <c r="CXE151" s="165"/>
      <c r="CXF151" s="187"/>
      <c r="CXG151" s="165"/>
      <c r="CXH151" s="187"/>
      <c r="CXI151" s="165"/>
      <c r="CXJ151" s="187"/>
      <c r="CXK151" s="165"/>
      <c r="CXL151" s="187"/>
      <c r="CXM151" s="165"/>
      <c r="CXN151" s="187"/>
      <c r="CXO151" s="165"/>
      <c r="CXP151" s="187"/>
      <c r="CXQ151" s="165"/>
      <c r="CXR151" s="187"/>
      <c r="CXS151" s="165"/>
      <c r="CXT151" s="187"/>
      <c r="CXU151" s="165"/>
      <c r="CXV151" s="187"/>
      <c r="CXW151" s="165"/>
      <c r="CXX151" s="187"/>
      <c r="CXY151" s="165"/>
      <c r="CXZ151" s="187"/>
      <c r="CYA151" s="165"/>
      <c r="CYB151" s="187"/>
      <c r="CYC151" s="165"/>
      <c r="CYD151" s="187"/>
      <c r="CYE151" s="165"/>
      <c r="CYF151" s="187"/>
      <c r="CYG151" s="165"/>
      <c r="CYH151" s="187"/>
      <c r="CYI151" s="165"/>
      <c r="CYJ151" s="187"/>
      <c r="CYK151" s="165"/>
      <c r="CYL151" s="187"/>
      <c r="CYM151" s="165"/>
      <c r="CYN151" s="187"/>
      <c r="CYO151" s="165"/>
      <c r="CYP151" s="187"/>
      <c r="CYQ151" s="165"/>
      <c r="CYR151" s="187"/>
      <c r="CYS151" s="165"/>
      <c r="CYT151" s="187"/>
      <c r="CYU151" s="165"/>
      <c r="CYV151" s="187"/>
      <c r="CYW151" s="165"/>
      <c r="CYX151" s="187"/>
      <c r="CYY151" s="165"/>
      <c r="CYZ151" s="187"/>
      <c r="CZA151" s="165"/>
      <c r="CZB151" s="187"/>
      <c r="CZC151" s="165"/>
      <c r="CZD151" s="187"/>
      <c r="CZE151" s="165"/>
      <c r="CZF151" s="187"/>
      <c r="CZG151" s="165"/>
      <c r="CZH151" s="187"/>
      <c r="CZI151" s="165"/>
      <c r="CZJ151" s="187"/>
      <c r="CZK151" s="165"/>
      <c r="CZL151" s="187"/>
      <c r="CZM151" s="165"/>
      <c r="CZN151" s="187"/>
      <c r="CZO151" s="165"/>
      <c r="CZP151" s="187"/>
      <c r="CZQ151" s="165"/>
      <c r="CZR151" s="187"/>
      <c r="CZS151" s="165"/>
      <c r="CZT151" s="187"/>
      <c r="CZU151" s="165"/>
      <c r="CZV151" s="187"/>
      <c r="CZW151" s="165"/>
      <c r="CZX151" s="187"/>
      <c r="CZY151" s="165"/>
      <c r="CZZ151" s="187"/>
      <c r="DAA151" s="165"/>
      <c r="DAB151" s="187"/>
      <c r="DAC151" s="165"/>
      <c r="DAD151" s="187"/>
      <c r="DAE151" s="165"/>
      <c r="DAF151" s="187"/>
      <c r="DAG151" s="165"/>
      <c r="DAH151" s="187"/>
      <c r="DAI151" s="165"/>
      <c r="DAJ151" s="187"/>
      <c r="DAK151" s="165"/>
      <c r="DAL151" s="187"/>
      <c r="DAM151" s="165"/>
      <c r="DAN151" s="187"/>
      <c r="DAO151" s="165"/>
      <c r="DAP151" s="187"/>
      <c r="DAQ151" s="165"/>
      <c r="DAR151" s="187"/>
      <c r="DAS151" s="165"/>
      <c r="DAT151" s="187"/>
      <c r="DAU151" s="165"/>
      <c r="DAV151" s="187"/>
      <c r="DAW151" s="165"/>
      <c r="DAX151" s="187"/>
      <c r="DAY151" s="165"/>
      <c r="DAZ151" s="187"/>
      <c r="DBA151" s="165"/>
      <c r="DBB151" s="187"/>
      <c r="DBC151" s="165"/>
      <c r="DBD151" s="187"/>
      <c r="DBE151" s="165"/>
      <c r="DBF151" s="187"/>
      <c r="DBG151" s="165"/>
      <c r="DBH151" s="187"/>
      <c r="DBI151" s="165"/>
      <c r="DBJ151" s="187"/>
      <c r="DBK151" s="165"/>
      <c r="DBL151" s="187"/>
      <c r="DBM151" s="165"/>
      <c r="DBN151" s="187"/>
      <c r="DBO151" s="165"/>
      <c r="DBP151" s="187"/>
      <c r="DBQ151" s="165"/>
      <c r="DBR151" s="187"/>
      <c r="DBS151" s="165"/>
      <c r="DBT151" s="187"/>
      <c r="DBU151" s="165"/>
      <c r="DBV151" s="187"/>
      <c r="DBW151" s="165"/>
      <c r="DBX151" s="187"/>
      <c r="DBY151" s="165"/>
      <c r="DBZ151" s="187"/>
      <c r="DCA151" s="165"/>
      <c r="DCB151" s="187"/>
      <c r="DCC151" s="165"/>
      <c r="DCD151" s="187"/>
      <c r="DCE151" s="165"/>
      <c r="DCF151" s="187"/>
      <c r="DCG151" s="165"/>
      <c r="DCH151" s="187"/>
      <c r="DCI151" s="165"/>
      <c r="DCJ151" s="187"/>
      <c r="DCK151" s="165"/>
      <c r="DCL151" s="187"/>
      <c r="DCM151" s="165"/>
      <c r="DCN151" s="187"/>
      <c r="DCO151" s="165"/>
      <c r="DCP151" s="187"/>
      <c r="DCQ151" s="165"/>
      <c r="DCR151" s="187"/>
      <c r="DCS151" s="165"/>
      <c r="DCT151" s="187"/>
      <c r="DCU151" s="165"/>
      <c r="DCV151" s="187"/>
      <c r="DCW151" s="165"/>
      <c r="DCX151" s="187"/>
      <c r="DCY151" s="165"/>
      <c r="DCZ151" s="187"/>
      <c r="DDA151" s="165"/>
      <c r="DDB151" s="187"/>
      <c r="DDC151" s="165"/>
      <c r="DDD151" s="187"/>
      <c r="DDE151" s="165"/>
      <c r="DDF151" s="187"/>
      <c r="DDG151" s="165"/>
      <c r="DDH151" s="187"/>
      <c r="DDI151" s="165"/>
      <c r="DDJ151" s="187"/>
      <c r="DDK151" s="165"/>
      <c r="DDL151" s="187"/>
      <c r="DDM151" s="165"/>
      <c r="DDN151" s="187"/>
      <c r="DDO151" s="165"/>
      <c r="DDP151" s="187"/>
      <c r="DDQ151" s="165"/>
      <c r="DDR151" s="187"/>
      <c r="DDS151" s="165"/>
      <c r="DDT151" s="187"/>
      <c r="DDU151" s="165"/>
      <c r="DDV151" s="187"/>
      <c r="DDW151" s="165"/>
      <c r="DDX151" s="187"/>
      <c r="DDY151" s="165"/>
      <c r="DDZ151" s="187"/>
      <c r="DEA151" s="165"/>
      <c r="DEB151" s="187"/>
      <c r="DEC151" s="165"/>
      <c r="DED151" s="187"/>
      <c r="DEE151" s="165"/>
      <c r="DEF151" s="187"/>
      <c r="DEG151" s="165"/>
      <c r="DEH151" s="187"/>
      <c r="DEI151" s="165"/>
      <c r="DEJ151" s="187"/>
      <c r="DEK151" s="165"/>
      <c r="DEL151" s="187"/>
      <c r="DEM151" s="165"/>
      <c r="DEN151" s="187"/>
      <c r="DEO151" s="165"/>
      <c r="DEP151" s="187"/>
      <c r="DEQ151" s="165"/>
      <c r="DER151" s="187"/>
      <c r="DES151" s="165"/>
      <c r="DET151" s="187"/>
      <c r="DEU151" s="165"/>
      <c r="DEV151" s="187"/>
      <c r="DEW151" s="165"/>
      <c r="DEX151" s="187"/>
      <c r="DEY151" s="165"/>
      <c r="DEZ151" s="187"/>
      <c r="DFA151" s="165"/>
      <c r="DFB151" s="187"/>
      <c r="DFC151" s="165"/>
      <c r="DFD151" s="187"/>
      <c r="DFE151" s="165"/>
      <c r="DFF151" s="187"/>
      <c r="DFG151" s="165"/>
      <c r="DFH151" s="187"/>
      <c r="DFI151" s="165"/>
      <c r="DFJ151" s="187"/>
      <c r="DFK151" s="165"/>
      <c r="DFL151" s="187"/>
      <c r="DFM151" s="165"/>
      <c r="DFN151" s="187"/>
      <c r="DFO151" s="165"/>
      <c r="DFP151" s="187"/>
      <c r="DFQ151" s="165"/>
      <c r="DFR151" s="187"/>
      <c r="DFS151" s="165"/>
      <c r="DFT151" s="187"/>
      <c r="DFU151" s="165"/>
      <c r="DFV151" s="187"/>
      <c r="DFW151" s="165"/>
      <c r="DFX151" s="187"/>
      <c r="DFY151" s="165"/>
      <c r="DFZ151" s="187"/>
      <c r="DGA151" s="165"/>
      <c r="DGB151" s="187"/>
      <c r="DGC151" s="165"/>
      <c r="DGD151" s="187"/>
      <c r="DGE151" s="165"/>
      <c r="DGF151" s="187"/>
      <c r="DGG151" s="165"/>
      <c r="DGH151" s="187"/>
      <c r="DGI151" s="165"/>
      <c r="DGJ151" s="187"/>
      <c r="DGK151" s="165"/>
      <c r="DGL151" s="187"/>
      <c r="DGM151" s="165"/>
      <c r="DGN151" s="187"/>
      <c r="DGO151" s="165"/>
      <c r="DGP151" s="187"/>
      <c r="DGQ151" s="165"/>
      <c r="DGR151" s="187"/>
      <c r="DGS151" s="165"/>
      <c r="DGT151" s="187"/>
      <c r="DGU151" s="165"/>
      <c r="DGV151" s="187"/>
      <c r="DGW151" s="165"/>
      <c r="DGX151" s="187"/>
      <c r="DGY151" s="165"/>
      <c r="DGZ151" s="187"/>
      <c r="DHA151" s="165"/>
      <c r="DHB151" s="187"/>
      <c r="DHC151" s="165"/>
      <c r="DHD151" s="187"/>
      <c r="DHE151" s="165"/>
      <c r="DHF151" s="187"/>
      <c r="DHG151" s="165"/>
      <c r="DHH151" s="187"/>
      <c r="DHI151" s="165"/>
      <c r="DHJ151" s="187"/>
      <c r="DHK151" s="165"/>
      <c r="DHL151" s="187"/>
      <c r="DHM151" s="165"/>
      <c r="DHN151" s="187"/>
      <c r="DHO151" s="165"/>
      <c r="DHP151" s="187"/>
      <c r="DHQ151" s="165"/>
      <c r="DHR151" s="187"/>
      <c r="DHS151" s="165"/>
      <c r="DHT151" s="187"/>
      <c r="DHU151" s="165"/>
      <c r="DHV151" s="187"/>
      <c r="DHW151" s="165"/>
      <c r="DHX151" s="187"/>
      <c r="DHY151" s="165"/>
      <c r="DHZ151" s="187"/>
      <c r="DIA151" s="165"/>
      <c r="DIB151" s="187"/>
      <c r="DIC151" s="165"/>
      <c r="DID151" s="187"/>
      <c r="DIE151" s="165"/>
      <c r="DIF151" s="187"/>
      <c r="DIG151" s="165"/>
      <c r="DIH151" s="187"/>
      <c r="DII151" s="165"/>
      <c r="DIJ151" s="187"/>
      <c r="DIK151" s="165"/>
      <c r="DIL151" s="187"/>
      <c r="DIM151" s="165"/>
      <c r="DIN151" s="187"/>
      <c r="DIO151" s="165"/>
      <c r="DIP151" s="187"/>
      <c r="DIQ151" s="165"/>
      <c r="DIR151" s="187"/>
      <c r="DIS151" s="165"/>
      <c r="DIT151" s="187"/>
      <c r="DIU151" s="165"/>
      <c r="DIV151" s="187"/>
      <c r="DIW151" s="165"/>
      <c r="DIX151" s="187"/>
      <c r="DIY151" s="165"/>
      <c r="DIZ151" s="187"/>
      <c r="DJA151" s="165"/>
      <c r="DJB151" s="187"/>
      <c r="DJC151" s="165"/>
      <c r="DJD151" s="187"/>
      <c r="DJE151" s="165"/>
      <c r="DJF151" s="187"/>
      <c r="DJG151" s="165"/>
      <c r="DJH151" s="187"/>
      <c r="DJI151" s="165"/>
      <c r="DJJ151" s="187"/>
      <c r="DJK151" s="165"/>
      <c r="DJL151" s="187"/>
      <c r="DJM151" s="165"/>
      <c r="DJN151" s="187"/>
      <c r="DJO151" s="165"/>
      <c r="DJP151" s="187"/>
      <c r="DJQ151" s="165"/>
      <c r="DJR151" s="187"/>
      <c r="DJS151" s="165"/>
      <c r="DJT151" s="187"/>
      <c r="DJU151" s="165"/>
      <c r="DJV151" s="187"/>
      <c r="DJW151" s="165"/>
      <c r="DJX151" s="187"/>
      <c r="DJY151" s="165"/>
      <c r="DJZ151" s="187"/>
      <c r="DKA151" s="165"/>
      <c r="DKB151" s="187"/>
      <c r="DKC151" s="165"/>
      <c r="DKD151" s="187"/>
      <c r="DKE151" s="165"/>
      <c r="DKF151" s="187"/>
      <c r="DKG151" s="165"/>
      <c r="DKH151" s="187"/>
      <c r="DKI151" s="165"/>
      <c r="DKJ151" s="187"/>
      <c r="DKK151" s="165"/>
      <c r="DKL151" s="187"/>
      <c r="DKM151" s="165"/>
      <c r="DKN151" s="187"/>
      <c r="DKO151" s="165"/>
      <c r="DKP151" s="187"/>
      <c r="DKQ151" s="165"/>
      <c r="DKR151" s="187"/>
      <c r="DKS151" s="165"/>
      <c r="DKT151" s="187"/>
      <c r="DKU151" s="165"/>
      <c r="DKV151" s="187"/>
      <c r="DKW151" s="165"/>
      <c r="DKX151" s="187"/>
      <c r="DKY151" s="165"/>
      <c r="DKZ151" s="187"/>
      <c r="DLA151" s="165"/>
      <c r="DLB151" s="187"/>
      <c r="DLC151" s="165"/>
      <c r="DLD151" s="187"/>
      <c r="DLE151" s="165"/>
      <c r="DLF151" s="187"/>
      <c r="DLG151" s="165"/>
      <c r="DLH151" s="187"/>
      <c r="DLI151" s="165"/>
      <c r="DLJ151" s="187"/>
      <c r="DLK151" s="165"/>
      <c r="DLL151" s="187"/>
      <c r="DLM151" s="165"/>
      <c r="DLN151" s="187"/>
      <c r="DLO151" s="165"/>
      <c r="DLP151" s="187"/>
      <c r="DLQ151" s="165"/>
      <c r="DLR151" s="187"/>
      <c r="DLS151" s="165"/>
      <c r="DLT151" s="187"/>
      <c r="DLU151" s="165"/>
      <c r="DLV151" s="187"/>
      <c r="DLW151" s="165"/>
      <c r="DLX151" s="187"/>
      <c r="DLY151" s="165"/>
      <c r="DLZ151" s="187"/>
      <c r="DMA151" s="165"/>
      <c r="DMB151" s="187"/>
      <c r="DMC151" s="165"/>
      <c r="DMD151" s="187"/>
      <c r="DME151" s="165"/>
      <c r="DMF151" s="187"/>
      <c r="DMG151" s="165"/>
      <c r="DMH151" s="187"/>
      <c r="DMI151" s="165"/>
      <c r="DMJ151" s="187"/>
      <c r="DMK151" s="165"/>
      <c r="DML151" s="187"/>
      <c r="DMM151" s="165"/>
      <c r="DMN151" s="187"/>
      <c r="DMO151" s="165"/>
      <c r="DMP151" s="187"/>
      <c r="DMQ151" s="165"/>
      <c r="DMR151" s="187"/>
      <c r="DMS151" s="165"/>
      <c r="DMT151" s="187"/>
      <c r="DMU151" s="165"/>
      <c r="DMV151" s="187"/>
      <c r="DMW151" s="165"/>
      <c r="DMX151" s="187"/>
      <c r="DMY151" s="165"/>
      <c r="DMZ151" s="187"/>
      <c r="DNA151" s="165"/>
      <c r="DNB151" s="187"/>
      <c r="DNC151" s="165"/>
      <c r="DND151" s="187"/>
      <c r="DNE151" s="165"/>
      <c r="DNF151" s="187"/>
      <c r="DNG151" s="165"/>
      <c r="DNH151" s="187"/>
      <c r="DNI151" s="165"/>
      <c r="DNJ151" s="187"/>
      <c r="DNK151" s="165"/>
      <c r="DNL151" s="187"/>
      <c r="DNM151" s="165"/>
      <c r="DNN151" s="187"/>
      <c r="DNO151" s="165"/>
      <c r="DNP151" s="187"/>
      <c r="DNQ151" s="165"/>
      <c r="DNR151" s="187"/>
      <c r="DNS151" s="165"/>
      <c r="DNT151" s="187"/>
      <c r="DNU151" s="165"/>
      <c r="DNV151" s="187"/>
      <c r="DNW151" s="165"/>
      <c r="DNX151" s="187"/>
      <c r="DNY151" s="165"/>
      <c r="DNZ151" s="187"/>
      <c r="DOA151" s="165"/>
      <c r="DOB151" s="187"/>
      <c r="DOC151" s="165"/>
      <c r="DOD151" s="187"/>
      <c r="DOE151" s="165"/>
      <c r="DOF151" s="187"/>
      <c r="DOG151" s="165"/>
      <c r="DOH151" s="187"/>
      <c r="DOI151" s="165"/>
      <c r="DOJ151" s="187"/>
      <c r="DOK151" s="165"/>
      <c r="DOL151" s="187"/>
      <c r="DOM151" s="165"/>
      <c r="DON151" s="187"/>
      <c r="DOO151" s="165"/>
      <c r="DOP151" s="187"/>
      <c r="DOQ151" s="165"/>
      <c r="DOR151" s="187"/>
      <c r="DOS151" s="165"/>
      <c r="DOT151" s="187"/>
      <c r="DOU151" s="165"/>
      <c r="DOV151" s="187"/>
      <c r="DOW151" s="165"/>
      <c r="DOX151" s="187"/>
      <c r="DOY151" s="165"/>
      <c r="DOZ151" s="187"/>
      <c r="DPA151" s="165"/>
      <c r="DPB151" s="187"/>
      <c r="DPC151" s="165"/>
      <c r="DPD151" s="187"/>
      <c r="DPE151" s="165"/>
      <c r="DPF151" s="187"/>
      <c r="DPG151" s="165"/>
      <c r="DPH151" s="187"/>
      <c r="DPI151" s="165"/>
      <c r="DPJ151" s="187"/>
      <c r="DPK151" s="165"/>
      <c r="DPL151" s="187"/>
      <c r="DPM151" s="165"/>
      <c r="DPN151" s="187"/>
      <c r="DPO151" s="165"/>
      <c r="DPP151" s="187"/>
      <c r="DPQ151" s="165"/>
      <c r="DPR151" s="187"/>
      <c r="DPS151" s="165"/>
      <c r="DPT151" s="187"/>
      <c r="DPU151" s="165"/>
      <c r="DPV151" s="187"/>
      <c r="DPW151" s="165"/>
      <c r="DPX151" s="187"/>
      <c r="DPY151" s="165"/>
      <c r="DPZ151" s="187"/>
      <c r="DQA151" s="165"/>
      <c r="DQB151" s="187"/>
      <c r="DQC151" s="165"/>
      <c r="DQD151" s="187"/>
      <c r="DQE151" s="165"/>
      <c r="DQF151" s="187"/>
      <c r="DQG151" s="165"/>
      <c r="DQH151" s="187"/>
      <c r="DQI151" s="165"/>
      <c r="DQJ151" s="187"/>
      <c r="DQK151" s="165"/>
      <c r="DQL151" s="187"/>
      <c r="DQM151" s="165"/>
      <c r="DQN151" s="187"/>
      <c r="DQO151" s="165"/>
      <c r="DQP151" s="187"/>
      <c r="DQQ151" s="165"/>
      <c r="DQR151" s="187"/>
      <c r="DQS151" s="165"/>
      <c r="DQT151" s="187"/>
      <c r="DQU151" s="165"/>
      <c r="DQV151" s="187"/>
      <c r="DQW151" s="165"/>
      <c r="DQX151" s="187"/>
      <c r="DQY151" s="165"/>
      <c r="DQZ151" s="187"/>
      <c r="DRA151" s="165"/>
      <c r="DRB151" s="187"/>
      <c r="DRC151" s="165"/>
      <c r="DRD151" s="187"/>
      <c r="DRE151" s="165"/>
      <c r="DRF151" s="187"/>
      <c r="DRG151" s="165"/>
      <c r="DRH151" s="187"/>
      <c r="DRI151" s="165"/>
      <c r="DRJ151" s="187"/>
      <c r="DRK151" s="165"/>
      <c r="DRL151" s="187"/>
      <c r="DRM151" s="165"/>
      <c r="DRN151" s="187"/>
      <c r="DRO151" s="165"/>
      <c r="DRP151" s="187"/>
      <c r="DRQ151" s="165"/>
      <c r="DRR151" s="187"/>
      <c r="DRS151" s="165"/>
      <c r="DRT151" s="187"/>
      <c r="DRU151" s="165"/>
      <c r="DRV151" s="187"/>
      <c r="DRW151" s="165"/>
      <c r="DRX151" s="187"/>
      <c r="DRY151" s="165"/>
      <c r="DRZ151" s="187"/>
      <c r="DSA151" s="165"/>
      <c r="DSB151" s="187"/>
      <c r="DSC151" s="165"/>
      <c r="DSD151" s="187"/>
      <c r="DSE151" s="165"/>
      <c r="DSF151" s="187"/>
      <c r="DSG151" s="165"/>
      <c r="DSH151" s="187"/>
      <c r="DSI151" s="165"/>
      <c r="DSJ151" s="187"/>
      <c r="DSK151" s="165"/>
      <c r="DSL151" s="187"/>
      <c r="DSM151" s="165"/>
      <c r="DSN151" s="187"/>
      <c r="DSO151" s="165"/>
      <c r="DSP151" s="187"/>
      <c r="DSQ151" s="165"/>
      <c r="DSR151" s="187"/>
      <c r="DSS151" s="165"/>
      <c r="DST151" s="187"/>
      <c r="DSU151" s="165"/>
      <c r="DSV151" s="187"/>
      <c r="DSW151" s="165"/>
      <c r="DSX151" s="187"/>
      <c r="DSY151" s="165"/>
      <c r="DSZ151" s="187"/>
      <c r="DTA151" s="165"/>
      <c r="DTB151" s="187"/>
      <c r="DTC151" s="165"/>
      <c r="DTD151" s="187"/>
      <c r="DTE151" s="165"/>
      <c r="DTF151" s="187"/>
      <c r="DTG151" s="165"/>
      <c r="DTH151" s="187"/>
      <c r="DTI151" s="165"/>
      <c r="DTJ151" s="187"/>
      <c r="DTK151" s="165"/>
      <c r="DTL151" s="187"/>
      <c r="DTM151" s="165"/>
      <c r="DTN151" s="187"/>
      <c r="DTO151" s="165"/>
      <c r="DTP151" s="187"/>
      <c r="DTQ151" s="165"/>
      <c r="DTR151" s="187"/>
      <c r="DTS151" s="165"/>
      <c r="DTT151" s="187"/>
      <c r="DTU151" s="165"/>
      <c r="DTV151" s="187"/>
      <c r="DTW151" s="165"/>
      <c r="DTX151" s="187"/>
      <c r="DTY151" s="165"/>
      <c r="DTZ151" s="187"/>
      <c r="DUA151" s="165"/>
      <c r="DUB151" s="187"/>
      <c r="DUC151" s="165"/>
      <c r="DUD151" s="187"/>
      <c r="DUE151" s="165"/>
      <c r="DUF151" s="187"/>
      <c r="DUG151" s="165"/>
      <c r="DUH151" s="187"/>
      <c r="DUI151" s="165"/>
      <c r="DUJ151" s="187"/>
      <c r="DUK151" s="165"/>
      <c r="DUL151" s="187"/>
      <c r="DUM151" s="165"/>
      <c r="DUN151" s="187"/>
      <c r="DUO151" s="165"/>
      <c r="DUP151" s="187"/>
      <c r="DUQ151" s="165"/>
      <c r="DUR151" s="187"/>
      <c r="DUS151" s="165"/>
      <c r="DUT151" s="187"/>
      <c r="DUU151" s="165"/>
      <c r="DUV151" s="187"/>
      <c r="DUW151" s="165"/>
      <c r="DUX151" s="187"/>
      <c r="DUY151" s="165"/>
      <c r="DUZ151" s="187"/>
      <c r="DVA151" s="165"/>
      <c r="DVB151" s="187"/>
      <c r="DVC151" s="165"/>
      <c r="DVD151" s="187"/>
      <c r="DVE151" s="165"/>
      <c r="DVF151" s="187"/>
      <c r="DVG151" s="165"/>
      <c r="DVH151" s="187"/>
      <c r="DVI151" s="165"/>
      <c r="DVJ151" s="187"/>
      <c r="DVK151" s="165"/>
      <c r="DVL151" s="187"/>
      <c r="DVM151" s="165"/>
      <c r="DVN151" s="187"/>
      <c r="DVO151" s="165"/>
      <c r="DVP151" s="187"/>
      <c r="DVQ151" s="165"/>
      <c r="DVR151" s="187"/>
      <c r="DVS151" s="165"/>
      <c r="DVT151" s="187"/>
      <c r="DVU151" s="165"/>
      <c r="DVV151" s="187"/>
      <c r="DVW151" s="165"/>
      <c r="DVX151" s="187"/>
      <c r="DVY151" s="165"/>
      <c r="DVZ151" s="187"/>
      <c r="DWA151" s="165"/>
      <c r="DWB151" s="187"/>
      <c r="DWC151" s="165"/>
      <c r="DWD151" s="187"/>
      <c r="DWE151" s="165"/>
      <c r="DWF151" s="187"/>
      <c r="DWG151" s="165"/>
      <c r="DWH151" s="187"/>
      <c r="DWI151" s="165"/>
      <c r="DWJ151" s="187"/>
      <c r="DWK151" s="165"/>
      <c r="DWL151" s="187"/>
      <c r="DWM151" s="165"/>
      <c r="DWN151" s="187"/>
      <c r="DWO151" s="165"/>
      <c r="DWP151" s="187"/>
      <c r="DWQ151" s="165"/>
      <c r="DWR151" s="187"/>
      <c r="DWS151" s="165"/>
      <c r="DWT151" s="187"/>
      <c r="DWU151" s="165"/>
      <c r="DWV151" s="187"/>
      <c r="DWW151" s="165"/>
      <c r="DWX151" s="187"/>
      <c r="DWY151" s="165"/>
      <c r="DWZ151" s="187"/>
      <c r="DXA151" s="165"/>
      <c r="DXB151" s="187"/>
      <c r="DXC151" s="165"/>
      <c r="DXD151" s="187"/>
      <c r="DXE151" s="165"/>
      <c r="DXF151" s="187"/>
      <c r="DXG151" s="165"/>
      <c r="DXH151" s="187"/>
      <c r="DXI151" s="165"/>
      <c r="DXJ151" s="187"/>
      <c r="DXK151" s="165"/>
      <c r="DXL151" s="187"/>
      <c r="DXM151" s="165"/>
      <c r="DXN151" s="187"/>
      <c r="DXO151" s="165"/>
      <c r="DXP151" s="187"/>
      <c r="DXQ151" s="165"/>
      <c r="DXR151" s="187"/>
      <c r="DXS151" s="165"/>
      <c r="DXT151" s="187"/>
      <c r="DXU151" s="165"/>
      <c r="DXV151" s="187"/>
      <c r="DXW151" s="165"/>
      <c r="DXX151" s="187"/>
      <c r="DXY151" s="165"/>
      <c r="DXZ151" s="187"/>
      <c r="DYA151" s="165"/>
      <c r="DYB151" s="187"/>
      <c r="DYC151" s="165"/>
      <c r="DYD151" s="187"/>
      <c r="DYE151" s="165"/>
      <c r="DYF151" s="187"/>
      <c r="DYG151" s="165"/>
      <c r="DYH151" s="187"/>
      <c r="DYI151" s="165"/>
      <c r="DYJ151" s="187"/>
      <c r="DYK151" s="165"/>
      <c r="DYL151" s="187"/>
      <c r="DYM151" s="165"/>
      <c r="DYN151" s="187"/>
      <c r="DYO151" s="165"/>
      <c r="DYP151" s="187"/>
      <c r="DYQ151" s="165"/>
      <c r="DYR151" s="187"/>
      <c r="DYS151" s="165"/>
      <c r="DYT151" s="187"/>
      <c r="DYU151" s="165"/>
      <c r="DYV151" s="187"/>
      <c r="DYW151" s="165"/>
      <c r="DYX151" s="187"/>
      <c r="DYY151" s="165"/>
      <c r="DYZ151" s="187"/>
      <c r="DZA151" s="165"/>
      <c r="DZB151" s="187"/>
      <c r="DZC151" s="165"/>
      <c r="DZD151" s="187"/>
      <c r="DZE151" s="165"/>
      <c r="DZF151" s="187"/>
      <c r="DZG151" s="165"/>
      <c r="DZH151" s="187"/>
      <c r="DZI151" s="165"/>
      <c r="DZJ151" s="187"/>
      <c r="DZK151" s="165"/>
      <c r="DZL151" s="187"/>
      <c r="DZM151" s="165"/>
      <c r="DZN151" s="187"/>
      <c r="DZO151" s="165"/>
      <c r="DZP151" s="187"/>
      <c r="DZQ151" s="165"/>
      <c r="DZR151" s="187"/>
      <c r="DZS151" s="165"/>
      <c r="DZT151" s="187"/>
      <c r="DZU151" s="165"/>
      <c r="DZV151" s="187"/>
      <c r="DZW151" s="165"/>
      <c r="DZX151" s="187"/>
      <c r="DZY151" s="165"/>
      <c r="DZZ151" s="187"/>
      <c r="EAA151" s="165"/>
      <c r="EAB151" s="187"/>
      <c r="EAC151" s="165"/>
      <c r="EAD151" s="187"/>
      <c r="EAE151" s="165"/>
      <c r="EAF151" s="187"/>
      <c r="EAG151" s="165"/>
      <c r="EAH151" s="187"/>
      <c r="EAI151" s="165"/>
      <c r="EAJ151" s="187"/>
      <c r="EAK151" s="165"/>
      <c r="EAL151" s="187"/>
      <c r="EAM151" s="165"/>
      <c r="EAN151" s="187"/>
      <c r="EAO151" s="165"/>
      <c r="EAP151" s="187"/>
      <c r="EAQ151" s="165"/>
      <c r="EAR151" s="187"/>
      <c r="EAS151" s="165"/>
      <c r="EAT151" s="187"/>
      <c r="EAU151" s="165"/>
      <c r="EAV151" s="187"/>
      <c r="EAW151" s="165"/>
      <c r="EAX151" s="187"/>
      <c r="EAY151" s="165"/>
      <c r="EAZ151" s="187"/>
      <c r="EBA151" s="165"/>
      <c r="EBB151" s="187"/>
      <c r="EBC151" s="165"/>
      <c r="EBD151" s="187"/>
      <c r="EBE151" s="165"/>
      <c r="EBF151" s="187"/>
      <c r="EBG151" s="165"/>
      <c r="EBH151" s="187"/>
      <c r="EBI151" s="165"/>
      <c r="EBJ151" s="187"/>
      <c r="EBK151" s="165"/>
      <c r="EBL151" s="187"/>
      <c r="EBM151" s="165"/>
      <c r="EBN151" s="187"/>
      <c r="EBO151" s="165"/>
      <c r="EBP151" s="187"/>
      <c r="EBQ151" s="165"/>
      <c r="EBR151" s="187"/>
      <c r="EBS151" s="165"/>
      <c r="EBT151" s="187"/>
      <c r="EBU151" s="165"/>
      <c r="EBV151" s="187"/>
      <c r="EBW151" s="165"/>
      <c r="EBX151" s="187"/>
      <c r="EBY151" s="165"/>
      <c r="EBZ151" s="187"/>
      <c r="ECA151" s="165"/>
      <c r="ECB151" s="187"/>
      <c r="ECC151" s="165"/>
      <c r="ECD151" s="187"/>
      <c r="ECE151" s="165"/>
      <c r="ECF151" s="187"/>
      <c r="ECG151" s="165"/>
      <c r="ECH151" s="187"/>
      <c r="ECI151" s="165"/>
      <c r="ECJ151" s="187"/>
      <c r="ECK151" s="165"/>
      <c r="ECL151" s="187"/>
      <c r="ECM151" s="165"/>
      <c r="ECN151" s="187"/>
      <c r="ECO151" s="165"/>
      <c r="ECP151" s="187"/>
      <c r="ECQ151" s="165"/>
      <c r="ECR151" s="187"/>
      <c r="ECS151" s="165"/>
      <c r="ECT151" s="187"/>
      <c r="ECU151" s="165"/>
      <c r="ECV151" s="187"/>
      <c r="ECW151" s="165"/>
      <c r="ECX151" s="187"/>
      <c r="ECY151" s="165"/>
      <c r="ECZ151" s="187"/>
      <c r="EDA151" s="165"/>
      <c r="EDB151" s="187"/>
      <c r="EDC151" s="165"/>
      <c r="EDD151" s="187"/>
      <c r="EDE151" s="165"/>
      <c r="EDF151" s="187"/>
      <c r="EDG151" s="165"/>
      <c r="EDH151" s="187"/>
      <c r="EDI151" s="165"/>
      <c r="EDJ151" s="187"/>
      <c r="EDK151" s="165"/>
      <c r="EDL151" s="187"/>
      <c r="EDM151" s="165"/>
      <c r="EDN151" s="187"/>
      <c r="EDO151" s="165"/>
      <c r="EDP151" s="187"/>
      <c r="EDQ151" s="165"/>
      <c r="EDR151" s="187"/>
      <c r="EDS151" s="165"/>
      <c r="EDT151" s="187"/>
      <c r="EDU151" s="165"/>
      <c r="EDV151" s="187"/>
      <c r="EDW151" s="165"/>
      <c r="EDX151" s="187"/>
      <c r="EDY151" s="165"/>
      <c r="EDZ151" s="187"/>
      <c r="EEA151" s="165"/>
      <c r="EEB151" s="187"/>
      <c r="EEC151" s="165"/>
      <c r="EED151" s="187"/>
      <c r="EEE151" s="165"/>
      <c r="EEF151" s="187"/>
      <c r="EEG151" s="165"/>
      <c r="EEH151" s="187"/>
      <c r="EEI151" s="165"/>
      <c r="EEJ151" s="187"/>
      <c r="EEK151" s="165"/>
      <c r="EEL151" s="187"/>
      <c r="EEM151" s="165"/>
      <c r="EEN151" s="187"/>
      <c r="EEO151" s="165"/>
      <c r="EEP151" s="187"/>
      <c r="EEQ151" s="165"/>
      <c r="EER151" s="187"/>
      <c r="EES151" s="165"/>
      <c r="EET151" s="187"/>
      <c r="EEU151" s="165"/>
      <c r="EEV151" s="187"/>
      <c r="EEW151" s="165"/>
      <c r="EEX151" s="187"/>
      <c r="EEY151" s="165"/>
      <c r="EEZ151" s="187"/>
      <c r="EFA151" s="165"/>
      <c r="EFB151" s="187"/>
      <c r="EFC151" s="165"/>
      <c r="EFD151" s="187"/>
      <c r="EFE151" s="165"/>
      <c r="EFF151" s="187"/>
      <c r="EFG151" s="165"/>
      <c r="EFH151" s="187"/>
      <c r="EFI151" s="165"/>
      <c r="EFJ151" s="187"/>
      <c r="EFK151" s="165"/>
      <c r="EFL151" s="187"/>
      <c r="EFM151" s="165"/>
      <c r="EFN151" s="187"/>
      <c r="EFO151" s="165"/>
      <c r="EFP151" s="187"/>
      <c r="EFQ151" s="165"/>
      <c r="EFR151" s="187"/>
      <c r="EFS151" s="165"/>
      <c r="EFT151" s="187"/>
      <c r="EFU151" s="165"/>
      <c r="EFV151" s="187"/>
      <c r="EFW151" s="165"/>
      <c r="EFX151" s="187"/>
      <c r="EFY151" s="165"/>
      <c r="EFZ151" s="187"/>
      <c r="EGA151" s="165"/>
      <c r="EGB151" s="187"/>
      <c r="EGC151" s="165"/>
      <c r="EGD151" s="187"/>
      <c r="EGE151" s="165"/>
      <c r="EGF151" s="187"/>
      <c r="EGG151" s="165"/>
      <c r="EGH151" s="187"/>
      <c r="EGI151" s="165"/>
      <c r="EGJ151" s="187"/>
      <c r="EGK151" s="165"/>
      <c r="EGL151" s="187"/>
      <c r="EGM151" s="165"/>
      <c r="EGN151" s="187"/>
      <c r="EGO151" s="165"/>
      <c r="EGP151" s="187"/>
      <c r="EGQ151" s="165"/>
      <c r="EGR151" s="187"/>
      <c r="EGS151" s="165"/>
      <c r="EGT151" s="187"/>
      <c r="EGU151" s="165"/>
      <c r="EGV151" s="187"/>
      <c r="EGW151" s="165"/>
      <c r="EGX151" s="187"/>
      <c r="EGY151" s="165"/>
      <c r="EGZ151" s="187"/>
      <c r="EHA151" s="165"/>
      <c r="EHB151" s="187"/>
      <c r="EHC151" s="165"/>
      <c r="EHD151" s="187"/>
      <c r="EHE151" s="165"/>
      <c r="EHF151" s="187"/>
      <c r="EHG151" s="165"/>
      <c r="EHH151" s="187"/>
      <c r="EHI151" s="165"/>
      <c r="EHJ151" s="187"/>
      <c r="EHK151" s="165"/>
      <c r="EHL151" s="187"/>
      <c r="EHM151" s="165"/>
      <c r="EHN151" s="187"/>
      <c r="EHO151" s="165"/>
      <c r="EHP151" s="187"/>
      <c r="EHQ151" s="165"/>
      <c r="EHR151" s="187"/>
      <c r="EHS151" s="165"/>
      <c r="EHT151" s="187"/>
      <c r="EHU151" s="165"/>
      <c r="EHV151" s="187"/>
      <c r="EHW151" s="165"/>
      <c r="EHX151" s="187"/>
      <c r="EHY151" s="165"/>
      <c r="EHZ151" s="187"/>
      <c r="EIA151" s="165"/>
      <c r="EIB151" s="187"/>
      <c r="EIC151" s="165"/>
      <c r="EID151" s="187"/>
      <c r="EIE151" s="165"/>
      <c r="EIF151" s="187"/>
      <c r="EIG151" s="165"/>
      <c r="EIH151" s="187"/>
      <c r="EII151" s="165"/>
      <c r="EIJ151" s="187"/>
      <c r="EIK151" s="165"/>
      <c r="EIL151" s="187"/>
      <c r="EIM151" s="165"/>
      <c r="EIN151" s="187"/>
      <c r="EIO151" s="165"/>
      <c r="EIP151" s="187"/>
      <c r="EIQ151" s="165"/>
      <c r="EIR151" s="187"/>
      <c r="EIS151" s="165"/>
      <c r="EIT151" s="187"/>
      <c r="EIU151" s="165"/>
      <c r="EIV151" s="187"/>
      <c r="EIW151" s="165"/>
      <c r="EIX151" s="187"/>
      <c r="EIY151" s="165"/>
      <c r="EIZ151" s="187"/>
      <c r="EJA151" s="165"/>
      <c r="EJB151" s="187"/>
      <c r="EJC151" s="165"/>
      <c r="EJD151" s="187"/>
      <c r="EJE151" s="165"/>
      <c r="EJF151" s="187"/>
      <c r="EJG151" s="165"/>
      <c r="EJH151" s="187"/>
      <c r="EJI151" s="165"/>
      <c r="EJJ151" s="187"/>
      <c r="EJK151" s="165"/>
      <c r="EJL151" s="187"/>
      <c r="EJM151" s="165"/>
      <c r="EJN151" s="187"/>
      <c r="EJO151" s="165"/>
      <c r="EJP151" s="187"/>
      <c r="EJQ151" s="165"/>
      <c r="EJR151" s="187"/>
      <c r="EJS151" s="165"/>
      <c r="EJT151" s="187"/>
      <c r="EJU151" s="165"/>
      <c r="EJV151" s="187"/>
      <c r="EJW151" s="165"/>
      <c r="EJX151" s="187"/>
      <c r="EJY151" s="165"/>
      <c r="EJZ151" s="187"/>
      <c r="EKA151" s="165"/>
      <c r="EKB151" s="187"/>
      <c r="EKC151" s="165"/>
      <c r="EKD151" s="187"/>
      <c r="EKE151" s="165"/>
      <c r="EKF151" s="187"/>
      <c r="EKG151" s="165"/>
      <c r="EKH151" s="187"/>
      <c r="EKI151" s="165"/>
      <c r="EKJ151" s="187"/>
      <c r="EKK151" s="165"/>
      <c r="EKL151" s="187"/>
      <c r="EKM151" s="165"/>
      <c r="EKN151" s="187"/>
      <c r="EKO151" s="165"/>
      <c r="EKP151" s="187"/>
      <c r="EKQ151" s="165"/>
      <c r="EKR151" s="187"/>
      <c r="EKS151" s="165"/>
      <c r="EKT151" s="187"/>
      <c r="EKU151" s="165"/>
      <c r="EKV151" s="187"/>
      <c r="EKW151" s="165"/>
      <c r="EKX151" s="187"/>
      <c r="EKY151" s="165"/>
      <c r="EKZ151" s="187"/>
      <c r="ELA151" s="165"/>
      <c r="ELB151" s="187"/>
      <c r="ELC151" s="165"/>
      <c r="ELD151" s="187"/>
      <c r="ELE151" s="165"/>
      <c r="ELF151" s="187"/>
      <c r="ELG151" s="165"/>
      <c r="ELH151" s="187"/>
      <c r="ELI151" s="165"/>
      <c r="ELJ151" s="187"/>
      <c r="ELK151" s="165"/>
      <c r="ELL151" s="187"/>
      <c r="ELM151" s="165"/>
      <c r="ELN151" s="187"/>
      <c r="ELO151" s="165"/>
      <c r="ELP151" s="187"/>
      <c r="ELQ151" s="165"/>
      <c r="ELR151" s="187"/>
      <c r="ELS151" s="165"/>
      <c r="ELT151" s="187"/>
      <c r="ELU151" s="165"/>
      <c r="ELV151" s="187"/>
      <c r="ELW151" s="165"/>
      <c r="ELX151" s="187"/>
      <c r="ELY151" s="165"/>
      <c r="ELZ151" s="187"/>
      <c r="EMA151" s="165"/>
      <c r="EMB151" s="187"/>
      <c r="EMC151" s="165"/>
      <c r="EMD151" s="187"/>
      <c r="EME151" s="165"/>
      <c r="EMF151" s="187"/>
      <c r="EMG151" s="165"/>
      <c r="EMH151" s="187"/>
      <c r="EMI151" s="165"/>
      <c r="EMJ151" s="187"/>
      <c r="EMK151" s="165"/>
      <c r="EML151" s="187"/>
      <c r="EMM151" s="165"/>
      <c r="EMN151" s="187"/>
      <c r="EMO151" s="165"/>
      <c r="EMP151" s="187"/>
      <c r="EMQ151" s="165"/>
      <c r="EMR151" s="187"/>
      <c r="EMS151" s="165"/>
      <c r="EMT151" s="187"/>
      <c r="EMU151" s="165"/>
      <c r="EMV151" s="187"/>
      <c r="EMW151" s="165"/>
      <c r="EMX151" s="187"/>
      <c r="EMY151" s="165"/>
      <c r="EMZ151" s="187"/>
      <c r="ENA151" s="165"/>
      <c r="ENB151" s="187"/>
      <c r="ENC151" s="165"/>
      <c r="END151" s="187"/>
      <c r="ENE151" s="165"/>
      <c r="ENF151" s="187"/>
      <c r="ENG151" s="165"/>
      <c r="ENH151" s="187"/>
      <c r="ENI151" s="165"/>
      <c r="ENJ151" s="187"/>
      <c r="ENK151" s="165"/>
      <c r="ENL151" s="187"/>
      <c r="ENM151" s="165"/>
      <c r="ENN151" s="187"/>
      <c r="ENO151" s="165"/>
      <c r="ENP151" s="187"/>
      <c r="ENQ151" s="165"/>
      <c r="ENR151" s="187"/>
      <c r="ENS151" s="165"/>
      <c r="ENT151" s="187"/>
      <c r="ENU151" s="165"/>
      <c r="ENV151" s="187"/>
      <c r="ENW151" s="165"/>
      <c r="ENX151" s="187"/>
      <c r="ENY151" s="165"/>
      <c r="ENZ151" s="187"/>
      <c r="EOA151" s="165"/>
      <c r="EOB151" s="187"/>
      <c r="EOC151" s="165"/>
      <c r="EOD151" s="187"/>
      <c r="EOE151" s="165"/>
      <c r="EOF151" s="187"/>
      <c r="EOG151" s="165"/>
      <c r="EOH151" s="187"/>
      <c r="EOI151" s="165"/>
      <c r="EOJ151" s="187"/>
      <c r="EOK151" s="165"/>
      <c r="EOL151" s="187"/>
      <c r="EOM151" s="165"/>
      <c r="EON151" s="187"/>
      <c r="EOO151" s="165"/>
      <c r="EOP151" s="187"/>
      <c r="EOQ151" s="165"/>
      <c r="EOR151" s="187"/>
      <c r="EOS151" s="165"/>
      <c r="EOT151" s="187"/>
      <c r="EOU151" s="165"/>
      <c r="EOV151" s="187"/>
      <c r="EOW151" s="165"/>
      <c r="EOX151" s="187"/>
      <c r="EOY151" s="165"/>
      <c r="EOZ151" s="187"/>
      <c r="EPA151" s="165"/>
      <c r="EPB151" s="187"/>
      <c r="EPC151" s="165"/>
      <c r="EPD151" s="187"/>
      <c r="EPE151" s="165"/>
      <c r="EPF151" s="187"/>
      <c r="EPG151" s="165"/>
      <c r="EPH151" s="187"/>
      <c r="EPI151" s="165"/>
      <c r="EPJ151" s="187"/>
      <c r="EPK151" s="165"/>
      <c r="EPL151" s="187"/>
      <c r="EPM151" s="165"/>
      <c r="EPN151" s="187"/>
      <c r="EPO151" s="165"/>
      <c r="EPP151" s="187"/>
      <c r="EPQ151" s="165"/>
      <c r="EPR151" s="187"/>
      <c r="EPS151" s="165"/>
      <c r="EPT151" s="187"/>
      <c r="EPU151" s="165"/>
      <c r="EPV151" s="187"/>
      <c r="EPW151" s="165"/>
      <c r="EPX151" s="187"/>
      <c r="EPY151" s="165"/>
      <c r="EPZ151" s="187"/>
      <c r="EQA151" s="165"/>
      <c r="EQB151" s="187"/>
      <c r="EQC151" s="165"/>
      <c r="EQD151" s="187"/>
      <c r="EQE151" s="165"/>
      <c r="EQF151" s="187"/>
      <c r="EQG151" s="165"/>
      <c r="EQH151" s="187"/>
      <c r="EQI151" s="165"/>
      <c r="EQJ151" s="187"/>
      <c r="EQK151" s="165"/>
      <c r="EQL151" s="187"/>
      <c r="EQM151" s="165"/>
      <c r="EQN151" s="187"/>
      <c r="EQO151" s="165"/>
      <c r="EQP151" s="187"/>
      <c r="EQQ151" s="165"/>
      <c r="EQR151" s="187"/>
      <c r="EQS151" s="165"/>
      <c r="EQT151" s="187"/>
      <c r="EQU151" s="165"/>
      <c r="EQV151" s="187"/>
      <c r="EQW151" s="165"/>
      <c r="EQX151" s="187"/>
      <c r="EQY151" s="165"/>
      <c r="EQZ151" s="187"/>
      <c r="ERA151" s="165"/>
      <c r="ERB151" s="187"/>
      <c r="ERC151" s="165"/>
      <c r="ERD151" s="187"/>
      <c r="ERE151" s="165"/>
      <c r="ERF151" s="187"/>
      <c r="ERG151" s="165"/>
      <c r="ERH151" s="187"/>
      <c r="ERI151" s="165"/>
      <c r="ERJ151" s="187"/>
      <c r="ERK151" s="165"/>
      <c r="ERL151" s="187"/>
      <c r="ERM151" s="165"/>
      <c r="ERN151" s="187"/>
      <c r="ERO151" s="165"/>
      <c r="ERP151" s="187"/>
      <c r="ERQ151" s="165"/>
      <c r="ERR151" s="187"/>
      <c r="ERS151" s="165"/>
      <c r="ERT151" s="187"/>
      <c r="ERU151" s="165"/>
      <c r="ERV151" s="187"/>
      <c r="ERW151" s="165"/>
      <c r="ERX151" s="187"/>
      <c r="ERY151" s="165"/>
      <c r="ERZ151" s="187"/>
      <c r="ESA151" s="165"/>
      <c r="ESB151" s="187"/>
      <c r="ESC151" s="165"/>
      <c r="ESD151" s="187"/>
      <c r="ESE151" s="165"/>
      <c r="ESF151" s="187"/>
      <c r="ESG151" s="165"/>
      <c r="ESH151" s="187"/>
      <c r="ESI151" s="165"/>
      <c r="ESJ151" s="187"/>
      <c r="ESK151" s="165"/>
      <c r="ESL151" s="187"/>
      <c r="ESM151" s="165"/>
      <c r="ESN151" s="187"/>
      <c r="ESO151" s="165"/>
      <c r="ESP151" s="187"/>
      <c r="ESQ151" s="165"/>
      <c r="ESR151" s="187"/>
      <c r="ESS151" s="165"/>
      <c r="EST151" s="187"/>
      <c r="ESU151" s="165"/>
      <c r="ESV151" s="187"/>
      <c r="ESW151" s="165"/>
      <c r="ESX151" s="187"/>
      <c r="ESY151" s="165"/>
      <c r="ESZ151" s="187"/>
      <c r="ETA151" s="165"/>
      <c r="ETB151" s="187"/>
      <c r="ETC151" s="165"/>
      <c r="ETD151" s="187"/>
      <c r="ETE151" s="165"/>
      <c r="ETF151" s="187"/>
      <c r="ETG151" s="165"/>
      <c r="ETH151" s="187"/>
      <c r="ETI151" s="165"/>
      <c r="ETJ151" s="187"/>
      <c r="ETK151" s="165"/>
      <c r="ETL151" s="187"/>
      <c r="ETM151" s="165"/>
      <c r="ETN151" s="187"/>
      <c r="ETO151" s="165"/>
      <c r="ETP151" s="187"/>
      <c r="ETQ151" s="165"/>
      <c r="ETR151" s="187"/>
      <c r="ETS151" s="165"/>
      <c r="ETT151" s="187"/>
      <c r="ETU151" s="165"/>
      <c r="ETV151" s="187"/>
      <c r="ETW151" s="165"/>
      <c r="ETX151" s="187"/>
      <c r="ETY151" s="165"/>
      <c r="ETZ151" s="187"/>
      <c r="EUA151" s="165"/>
      <c r="EUB151" s="187"/>
      <c r="EUC151" s="165"/>
      <c r="EUD151" s="187"/>
      <c r="EUE151" s="165"/>
      <c r="EUF151" s="187"/>
      <c r="EUG151" s="165"/>
      <c r="EUH151" s="187"/>
      <c r="EUI151" s="165"/>
      <c r="EUJ151" s="187"/>
      <c r="EUK151" s="165"/>
      <c r="EUL151" s="187"/>
      <c r="EUM151" s="165"/>
      <c r="EUN151" s="187"/>
      <c r="EUO151" s="165"/>
      <c r="EUP151" s="187"/>
      <c r="EUQ151" s="165"/>
      <c r="EUR151" s="187"/>
      <c r="EUS151" s="165"/>
      <c r="EUT151" s="187"/>
      <c r="EUU151" s="165"/>
      <c r="EUV151" s="187"/>
      <c r="EUW151" s="165"/>
      <c r="EUX151" s="187"/>
      <c r="EUY151" s="165"/>
      <c r="EUZ151" s="187"/>
      <c r="EVA151" s="165"/>
      <c r="EVB151" s="187"/>
      <c r="EVC151" s="165"/>
      <c r="EVD151" s="187"/>
      <c r="EVE151" s="165"/>
      <c r="EVF151" s="187"/>
      <c r="EVG151" s="165"/>
      <c r="EVH151" s="187"/>
      <c r="EVI151" s="165"/>
      <c r="EVJ151" s="187"/>
      <c r="EVK151" s="165"/>
      <c r="EVL151" s="187"/>
      <c r="EVM151" s="165"/>
      <c r="EVN151" s="187"/>
      <c r="EVO151" s="165"/>
      <c r="EVP151" s="187"/>
      <c r="EVQ151" s="165"/>
      <c r="EVR151" s="187"/>
      <c r="EVS151" s="165"/>
      <c r="EVT151" s="187"/>
      <c r="EVU151" s="165"/>
      <c r="EVV151" s="187"/>
      <c r="EVW151" s="165"/>
      <c r="EVX151" s="187"/>
      <c r="EVY151" s="165"/>
      <c r="EVZ151" s="187"/>
      <c r="EWA151" s="165"/>
      <c r="EWB151" s="187"/>
      <c r="EWC151" s="165"/>
      <c r="EWD151" s="187"/>
      <c r="EWE151" s="165"/>
      <c r="EWF151" s="187"/>
      <c r="EWG151" s="165"/>
      <c r="EWH151" s="187"/>
      <c r="EWI151" s="165"/>
      <c r="EWJ151" s="187"/>
      <c r="EWK151" s="165"/>
      <c r="EWL151" s="187"/>
      <c r="EWM151" s="165"/>
      <c r="EWN151" s="187"/>
      <c r="EWO151" s="165"/>
      <c r="EWP151" s="187"/>
      <c r="EWQ151" s="165"/>
      <c r="EWR151" s="187"/>
      <c r="EWS151" s="165"/>
      <c r="EWT151" s="187"/>
      <c r="EWU151" s="165"/>
      <c r="EWV151" s="187"/>
      <c r="EWW151" s="165"/>
      <c r="EWX151" s="187"/>
      <c r="EWY151" s="165"/>
      <c r="EWZ151" s="187"/>
      <c r="EXA151" s="165"/>
      <c r="EXB151" s="187"/>
      <c r="EXC151" s="165"/>
      <c r="EXD151" s="187"/>
      <c r="EXE151" s="165"/>
      <c r="EXF151" s="187"/>
      <c r="EXG151" s="165"/>
      <c r="EXH151" s="187"/>
      <c r="EXI151" s="165"/>
      <c r="EXJ151" s="187"/>
      <c r="EXK151" s="165"/>
      <c r="EXL151" s="187"/>
      <c r="EXM151" s="165"/>
      <c r="EXN151" s="187"/>
      <c r="EXO151" s="165"/>
      <c r="EXP151" s="187"/>
      <c r="EXQ151" s="165"/>
      <c r="EXR151" s="187"/>
      <c r="EXS151" s="165"/>
      <c r="EXT151" s="187"/>
      <c r="EXU151" s="165"/>
      <c r="EXV151" s="187"/>
      <c r="EXW151" s="165"/>
      <c r="EXX151" s="187"/>
      <c r="EXY151" s="165"/>
      <c r="EXZ151" s="187"/>
      <c r="EYA151" s="165"/>
      <c r="EYB151" s="187"/>
      <c r="EYC151" s="165"/>
      <c r="EYD151" s="187"/>
      <c r="EYE151" s="165"/>
      <c r="EYF151" s="187"/>
      <c r="EYG151" s="165"/>
      <c r="EYH151" s="187"/>
      <c r="EYI151" s="165"/>
      <c r="EYJ151" s="187"/>
      <c r="EYK151" s="165"/>
      <c r="EYL151" s="187"/>
      <c r="EYM151" s="165"/>
      <c r="EYN151" s="187"/>
      <c r="EYO151" s="165"/>
      <c r="EYP151" s="187"/>
      <c r="EYQ151" s="165"/>
      <c r="EYR151" s="187"/>
      <c r="EYS151" s="165"/>
      <c r="EYT151" s="187"/>
      <c r="EYU151" s="165"/>
      <c r="EYV151" s="187"/>
      <c r="EYW151" s="165"/>
      <c r="EYX151" s="187"/>
      <c r="EYY151" s="165"/>
      <c r="EYZ151" s="187"/>
      <c r="EZA151" s="165"/>
      <c r="EZB151" s="187"/>
      <c r="EZC151" s="165"/>
      <c r="EZD151" s="187"/>
      <c r="EZE151" s="165"/>
      <c r="EZF151" s="187"/>
      <c r="EZG151" s="165"/>
      <c r="EZH151" s="187"/>
      <c r="EZI151" s="165"/>
      <c r="EZJ151" s="187"/>
      <c r="EZK151" s="165"/>
      <c r="EZL151" s="187"/>
      <c r="EZM151" s="165"/>
      <c r="EZN151" s="187"/>
      <c r="EZO151" s="165"/>
      <c r="EZP151" s="187"/>
      <c r="EZQ151" s="165"/>
      <c r="EZR151" s="187"/>
      <c r="EZS151" s="165"/>
      <c r="EZT151" s="187"/>
      <c r="EZU151" s="165"/>
      <c r="EZV151" s="187"/>
      <c r="EZW151" s="165"/>
      <c r="EZX151" s="187"/>
      <c r="EZY151" s="165"/>
      <c r="EZZ151" s="187"/>
      <c r="FAA151" s="165"/>
      <c r="FAB151" s="187"/>
      <c r="FAC151" s="165"/>
      <c r="FAD151" s="187"/>
      <c r="FAE151" s="165"/>
      <c r="FAF151" s="187"/>
      <c r="FAG151" s="165"/>
      <c r="FAH151" s="187"/>
      <c r="FAI151" s="165"/>
      <c r="FAJ151" s="187"/>
      <c r="FAK151" s="165"/>
      <c r="FAL151" s="187"/>
      <c r="FAM151" s="165"/>
      <c r="FAN151" s="187"/>
      <c r="FAO151" s="165"/>
      <c r="FAP151" s="187"/>
      <c r="FAQ151" s="165"/>
      <c r="FAR151" s="187"/>
      <c r="FAS151" s="165"/>
      <c r="FAT151" s="187"/>
      <c r="FAU151" s="165"/>
      <c r="FAV151" s="187"/>
      <c r="FAW151" s="165"/>
      <c r="FAX151" s="187"/>
      <c r="FAY151" s="165"/>
      <c r="FAZ151" s="187"/>
      <c r="FBA151" s="165"/>
      <c r="FBB151" s="187"/>
      <c r="FBC151" s="165"/>
      <c r="FBD151" s="187"/>
      <c r="FBE151" s="165"/>
      <c r="FBF151" s="187"/>
      <c r="FBG151" s="165"/>
      <c r="FBH151" s="187"/>
      <c r="FBI151" s="165"/>
      <c r="FBJ151" s="187"/>
      <c r="FBK151" s="165"/>
      <c r="FBL151" s="187"/>
      <c r="FBM151" s="165"/>
      <c r="FBN151" s="187"/>
      <c r="FBO151" s="165"/>
      <c r="FBP151" s="187"/>
      <c r="FBQ151" s="165"/>
      <c r="FBR151" s="187"/>
      <c r="FBS151" s="165"/>
      <c r="FBT151" s="187"/>
      <c r="FBU151" s="165"/>
      <c r="FBV151" s="187"/>
      <c r="FBW151" s="165"/>
      <c r="FBX151" s="187"/>
      <c r="FBY151" s="165"/>
      <c r="FBZ151" s="187"/>
      <c r="FCA151" s="165"/>
      <c r="FCB151" s="187"/>
      <c r="FCC151" s="165"/>
      <c r="FCD151" s="187"/>
      <c r="FCE151" s="165"/>
      <c r="FCF151" s="187"/>
      <c r="FCG151" s="165"/>
      <c r="FCH151" s="187"/>
      <c r="FCI151" s="165"/>
      <c r="FCJ151" s="187"/>
      <c r="FCK151" s="165"/>
      <c r="FCL151" s="187"/>
      <c r="FCM151" s="165"/>
      <c r="FCN151" s="187"/>
      <c r="FCO151" s="165"/>
      <c r="FCP151" s="187"/>
      <c r="FCQ151" s="165"/>
      <c r="FCR151" s="187"/>
      <c r="FCS151" s="165"/>
      <c r="FCT151" s="187"/>
      <c r="FCU151" s="165"/>
      <c r="FCV151" s="187"/>
      <c r="FCW151" s="165"/>
      <c r="FCX151" s="187"/>
      <c r="FCY151" s="165"/>
      <c r="FCZ151" s="187"/>
      <c r="FDA151" s="165"/>
      <c r="FDB151" s="187"/>
      <c r="FDC151" s="165"/>
      <c r="FDD151" s="187"/>
      <c r="FDE151" s="165"/>
      <c r="FDF151" s="187"/>
      <c r="FDG151" s="165"/>
      <c r="FDH151" s="187"/>
      <c r="FDI151" s="165"/>
      <c r="FDJ151" s="187"/>
      <c r="FDK151" s="165"/>
      <c r="FDL151" s="187"/>
      <c r="FDM151" s="165"/>
      <c r="FDN151" s="187"/>
      <c r="FDO151" s="165"/>
      <c r="FDP151" s="187"/>
      <c r="FDQ151" s="165"/>
      <c r="FDR151" s="187"/>
      <c r="FDS151" s="165"/>
      <c r="FDT151" s="187"/>
      <c r="FDU151" s="165"/>
      <c r="FDV151" s="187"/>
      <c r="FDW151" s="165"/>
      <c r="FDX151" s="187"/>
      <c r="FDY151" s="165"/>
      <c r="FDZ151" s="187"/>
      <c r="FEA151" s="165"/>
      <c r="FEB151" s="187"/>
      <c r="FEC151" s="165"/>
      <c r="FED151" s="187"/>
      <c r="FEE151" s="165"/>
      <c r="FEF151" s="187"/>
      <c r="FEG151" s="165"/>
      <c r="FEH151" s="187"/>
      <c r="FEI151" s="165"/>
      <c r="FEJ151" s="187"/>
      <c r="FEK151" s="165"/>
      <c r="FEL151" s="187"/>
      <c r="FEM151" s="165"/>
      <c r="FEN151" s="187"/>
      <c r="FEO151" s="165"/>
      <c r="FEP151" s="187"/>
      <c r="FEQ151" s="165"/>
      <c r="FER151" s="187"/>
      <c r="FES151" s="165"/>
      <c r="FET151" s="187"/>
      <c r="FEU151" s="165"/>
      <c r="FEV151" s="187"/>
      <c r="FEW151" s="165"/>
      <c r="FEX151" s="187"/>
      <c r="FEY151" s="165"/>
      <c r="FEZ151" s="187"/>
      <c r="FFA151" s="165"/>
      <c r="FFB151" s="187"/>
      <c r="FFC151" s="165"/>
      <c r="FFD151" s="187"/>
      <c r="FFE151" s="165"/>
      <c r="FFF151" s="187"/>
      <c r="FFG151" s="165"/>
      <c r="FFH151" s="187"/>
      <c r="FFI151" s="165"/>
      <c r="FFJ151" s="187"/>
      <c r="FFK151" s="165"/>
      <c r="FFL151" s="187"/>
      <c r="FFM151" s="165"/>
      <c r="FFN151" s="187"/>
      <c r="FFO151" s="165"/>
      <c r="FFP151" s="187"/>
      <c r="FFQ151" s="165"/>
      <c r="FFR151" s="187"/>
      <c r="FFS151" s="165"/>
      <c r="FFT151" s="187"/>
      <c r="FFU151" s="165"/>
      <c r="FFV151" s="187"/>
      <c r="FFW151" s="165"/>
      <c r="FFX151" s="187"/>
      <c r="FFY151" s="165"/>
      <c r="FFZ151" s="187"/>
      <c r="FGA151" s="165"/>
      <c r="FGB151" s="187"/>
      <c r="FGC151" s="165"/>
      <c r="FGD151" s="187"/>
      <c r="FGE151" s="165"/>
      <c r="FGF151" s="187"/>
      <c r="FGG151" s="165"/>
      <c r="FGH151" s="187"/>
      <c r="FGI151" s="165"/>
      <c r="FGJ151" s="187"/>
      <c r="FGK151" s="165"/>
      <c r="FGL151" s="187"/>
      <c r="FGM151" s="165"/>
      <c r="FGN151" s="187"/>
      <c r="FGO151" s="165"/>
      <c r="FGP151" s="187"/>
      <c r="FGQ151" s="165"/>
      <c r="FGR151" s="187"/>
      <c r="FGS151" s="165"/>
      <c r="FGT151" s="187"/>
      <c r="FGU151" s="165"/>
      <c r="FGV151" s="187"/>
      <c r="FGW151" s="165"/>
      <c r="FGX151" s="187"/>
      <c r="FGY151" s="165"/>
      <c r="FGZ151" s="187"/>
      <c r="FHA151" s="165"/>
      <c r="FHB151" s="187"/>
      <c r="FHC151" s="165"/>
      <c r="FHD151" s="187"/>
      <c r="FHE151" s="165"/>
      <c r="FHF151" s="187"/>
      <c r="FHG151" s="165"/>
      <c r="FHH151" s="187"/>
      <c r="FHI151" s="165"/>
      <c r="FHJ151" s="187"/>
      <c r="FHK151" s="165"/>
      <c r="FHL151" s="187"/>
      <c r="FHM151" s="165"/>
      <c r="FHN151" s="187"/>
      <c r="FHO151" s="165"/>
      <c r="FHP151" s="187"/>
      <c r="FHQ151" s="165"/>
      <c r="FHR151" s="187"/>
      <c r="FHS151" s="165"/>
      <c r="FHT151" s="187"/>
      <c r="FHU151" s="165"/>
      <c r="FHV151" s="187"/>
      <c r="FHW151" s="165"/>
      <c r="FHX151" s="187"/>
      <c r="FHY151" s="165"/>
      <c r="FHZ151" s="187"/>
      <c r="FIA151" s="165"/>
      <c r="FIB151" s="187"/>
      <c r="FIC151" s="165"/>
      <c r="FID151" s="187"/>
      <c r="FIE151" s="165"/>
      <c r="FIF151" s="187"/>
      <c r="FIG151" s="165"/>
      <c r="FIH151" s="187"/>
      <c r="FII151" s="165"/>
      <c r="FIJ151" s="187"/>
      <c r="FIK151" s="165"/>
      <c r="FIL151" s="187"/>
      <c r="FIM151" s="165"/>
      <c r="FIN151" s="187"/>
      <c r="FIO151" s="165"/>
      <c r="FIP151" s="187"/>
      <c r="FIQ151" s="165"/>
      <c r="FIR151" s="187"/>
      <c r="FIS151" s="165"/>
      <c r="FIT151" s="187"/>
      <c r="FIU151" s="165"/>
      <c r="FIV151" s="187"/>
      <c r="FIW151" s="165"/>
      <c r="FIX151" s="187"/>
      <c r="FIY151" s="165"/>
      <c r="FIZ151" s="187"/>
      <c r="FJA151" s="165"/>
      <c r="FJB151" s="187"/>
      <c r="FJC151" s="165"/>
      <c r="FJD151" s="187"/>
      <c r="FJE151" s="165"/>
      <c r="FJF151" s="187"/>
      <c r="FJG151" s="165"/>
      <c r="FJH151" s="187"/>
      <c r="FJI151" s="165"/>
      <c r="FJJ151" s="187"/>
      <c r="FJK151" s="165"/>
      <c r="FJL151" s="187"/>
      <c r="FJM151" s="165"/>
      <c r="FJN151" s="187"/>
      <c r="FJO151" s="165"/>
      <c r="FJP151" s="187"/>
      <c r="FJQ151" s="165"/>
      <c r="FJR151" s="187"/>
      <c r="FJS151" s="165"/>
      <c r="FJT151" s="187"/>
      <c r="FJU151" s="165"/>
      <c r="FJV151" s="187"/>
      <c r="FJW151" s="165"/>
      <c r="FJX151" s="187"/>
      <c r="FJY151" s="165"/>
      <c r="FJZ151" s="187"/>
      <c r="FKA151" s="165"/>
      <c r="FKB151" s="187"/>
      <c r="FKC151" s="165"/>
      <c r="FKD151" s="187"/>
      <c r="FKE151" s="165"/>
      <c r="FKF151" s="187"/>
      <c r="FKG151" s="165"/>
      <c r="FKH151" s="187"/>
      <c r="FKI151" s="165"/>
      <c r="FKJ151" s="187"/>
      <c r="FKK151" s="165"/>
      <c r="FKL151" s="187"/>
      <c r="FKM151" s="165"/>
      <c r="FKN151" s="187"/>
      <c r="FKO151" s="165"/>
      <c r="FKP151" s="187"/>
      <c r="FKQ151" s="165"/>
      <c r="FKR151" s="187"/>
      <c r="FKS151" s="165"/>
      <c r="FKT151" s="187"/>
      <c r="FKU151" s="165"/>
      <c r="FKV151" s="187"/>
      <c r="FKW151" s="165"/>
      <c r="FKX151" s="187"/>
      <c r="FKY151" s="165"/>
      <c r="FKZ151" s="187"/>
      <c r="FLA151" s="165"/>
      <c r="FLB151" s="187"/>
      <c r="FLC151" s="165"/>
      <c r="FLD151" s="187"/>
      <c r="FLE151" s="165"/>
      <c r="FLF151" s="187"/>
      <c r="FLG151" s="165"/>
      <c r="FLH151" s="187"/>
      <c r="FLI151" s="165"/>
      <c r="FLJ151" s="187"/>
      <c r="FLK151" s="165"/>
      <c r="FLL151" s="187"/>
      <c r="FLM151" s="165"/>
      <c r="FLN151" s="187"/>
      <c r="FLO151" s="165"/>
      <c r="FLP151" s="187"/>
      <c r="FLQ151" s="165"/>
      <c r="FLR151" s="187"/>
      <c r="FLS151" s="165"/>
      <c r="FLT151" s="187"/>
      <c r="FLU151" s="165"/>
      <c r="FLV151" s="187"/>
      <c r="FLW151" s="165"/>
      <c r="FLX151" s="187"/>
      <c r="FLY151" s="165"/>
      <c r="FLZ151" s="187"/>
      <c r="FMA151" s="165"/>
      <c r="FMB151" s="187"/>
      <c r="FMC151" s="165"/>
      <c r="FMD151" s="187"/>
      <c r="FME151" s="165"/>
      <c r="FMF151" s="187"/>
      <c r="FMG151" s="165"/>
      <c r="FMH151" s="187"/>
      <c r="FMI151" s="165"/>
      <c r="FMJ151" s="187"/>
      <c r="FMK151" s="165"/>
      <c r="FML151" s="187"/>
      <c r="FMM151" s="165"/>
      <c r="FMN151" s="187"/>
      <c r="FMO151" s="165"/>
      <c r="FMP151" s="187"/>
      <c r="FMQ151" s="165"/>
      <c r="FMR151" s="187"/>
      <c r="FMS151" s="165"/>
      <c r="FMT151" s="187"/>
      <c r="FMU151" s="165"/>
      <c r="FMV151" s="187"/>
      <c r="FMW151" s="165"/>
      <c r="FMX151" s="187"/>
      <c r="FMY151" s="165"/>
      <c r="FMZ151" s="187"/>
      <c r="FNA151" s="165"/>
      <c r="FNB151" s="187"/>
      <c r="FNC151" s="165"/>
      <c r="FND151" s="187"/>
      <c r="FNE151" s="165"/>
      <c r="FNF151" s="187"/>
      <c r="FNG151" s="165"/>
      <c r="FNH151" s="187"/>
      <c r="FNI151" s="165"/>
      <c r="FNJ151" s="187"/>
      <c r="FNK151" s="165"/>
      <c r="FNL151" s="187"/>
      <c r="FNM151" s="165"/>
      <c r="FNN151" s="187"/>
      <c r="FNO151" s="165"/>
      <c r="FNP151" s="187"/>
      <c r="FNQ151" s="165"/>
      <c r="FNR151" s="187"/>
      <c r="FNS151" s="165"/>
      <c r="FNT151" s="187"/>
      <c r="FNU151" s="165"/>
      <c r="FNV151" s="187"/>
      <c r="FNW151" s="165"/>
      <c r="FNX151" s="187"/>
      <c r="FNY151" s="165"/>
      <c r="FNZ151" s="187"/>
      <c r="FOA151" s="165"/>
      <c r="FOB151" s="187"/>
      <c r="FOC151" s="165"/>
      <c r="FOD151" s="187"/>
      <c r="FOE151" s="165"/>
      <c r="FOF151" s="187"/>
      <c r="FOG151" s="165"/>
      <c r="FOH151" s="187"/>
      <c r="FOI151" s="165"/>
      <c r="FOJ151" s="187"/>
      <c r="FOK151" s="165"/>
      <c r="FOL151" s="187"/>
      <c r="FOM151" s="165"/>
      <c r="FON151" s="187"/>
      <c r="FOO151" s="165"/>
      <c r="FOP151" s="187"/>
      <c r="FOQ151" s="165"/>
      <c r="FOR151" s="187"/>
      <c r="FOS151" s="165"/>
      <c r="FOT151" s="187"/>
      <c r="FOU151" s="165"/>
      <c r="FOV151" s="187"/>
      <c r="FOW151" s="165"/>
      <c r="FOX151" s="187"/>
      <c r="FOY151" s="165"/>
      <c r="FOZ151" s="187"/>
      <c r="FPA151" s="165"/>
      <c r="FPB151" s="187"/>
      <c r="FPC151" s="165"/>
      <c r="FPD151" s="187"/>
      <c r="FPE151" s="165"/>
      <c r="FPF151" s="187"/>
      <c r="FPG151" s="165"/>
      <c r="FPH151" s="187"/>
      <c r="FPI151" s="165"/>
      <c r="FPJ151" s="187"/>
      <c r="FPK151" s="165"/>
      <c r="FPL151" s="187"/>
      <c r="FPM151" s="165"/>
      <c r="FPN151" s="187"/>
      <c r="FPO151" s="165"/>
      <c r="FPP151" s="187"/>
      <c r="FPQ151" s="165"/>
      <c r="FPR151" s="187"/>
      <c r="FPS151" s="165"/>
      <c r="FPT151" s="187"/>
      <c r="FPU151" s="165"/>
      <c r="FPV151" s="187"/>
      <c r="FPW151" s="165"/>
      <c r="FPX151" s="187"/>
      <c r="FPY151" s="165"/>
      <c r="FPZ151" s="187"/>
      <c r="FQA151" s="165"/>
      <c r="FQB151" s="187"/>
      <c r="FQC151" s="165"/>
      <c r="FQD151" s="187"/>
      <c r="FQE151" s="165"/>
      <c r="FQF151" s="187"/>
      <c r="FQG151" s="165"/>
      <c r="FQH151" s="187"/>
      <c r="FQI151" s="165"/>
      <c r="FQJ151" s="187"/>
      <c r="FQK151" s="165"/>
      <c r="FQL151" s="187"/>
      <c r="FQM151" s="165"/>
      <c r="FQN151" s="187"/>
      <c r="FQO151" s="165"/>
      <c r="FQP151" s="187"/>
      <c r="FQQ151" s="165"/>
      <c r="FQR151" s="187"/>
      <c r="FQS151" s="165"/>
      <c r="FQT151" s="187"/>
      <c r="FQU151" s="165"/>
      <c r="FQV151" s="187"/>
      <c r="FQW151" s="165"/>
      <c r="FQX151" s="187"/>
      <c r="FQY151" s="165"/>
      <c r="FQZ151" s="187"/>
      <c r="FRA151" s="165"/>
      <c r="FRB151" s="187"/>
      <c r="FRC151" s="165"/>
      <c r="FRD151" s="187"/>
      <c r="FRE151" s="165"/>
      <c r="FRF151" s="187"/>
      <c r="FRG151" s="165"/>
      <c r="FRH151" s="187"/>
      <c r="FRI151" s="165"/>
      <c r="FRJ151" s="187"/>
      <c r="FRK151" s="165"/>
      <c r="FRL151" s="187"/>
      <c r="FRM151" s="165"/>
      <c r="FRN151" s="187"/>
      <c r="FRO151" s="165"/>
      <c r="FRP151" s="187"/>
      <c r="FRQ151" s="165"/>
      <c r="FRR151" s="187"/>
      <c r="FRS151" s="165"/>
      <c r="FRT151" s="187"/>
      <c r="FRU151" s="165"/>
      <c r="FRV151" s="187"/>
      <c r="FRW151" s="165"/>
      <c r="FRX151" s="187"/>
      <c r="FRY151" s="165"/>
      <c r="FRZ151" s="187"/>
      <c r="FSA151" s="165"/>
      <c r="FSB151" s="187"/>
      <c r="FSC151" s="165"/>
      <c r="FSD151" s="187"/>
      <c r="FSE151" s="165"/>
      <c r="FSF151" s="187"/>
      <c r="FSG151" s="165"/>
      <c r="FSH151" s="187"/>
      <c r="FSI151" s="165"/>
      <c r="FSJ151" s="187"/>
      <c r="FSK151" s="165"/>
      <c r="FSL151" s="187"/>
      <c r="FSM151" s="165"/>
      <c r="FSN151" s="187"/>
      <c r="FSO151" s="165"/>
      <c r="FSP151" s="187"/>
      <c r="FSQ151" s="165"/>
      <c r="FSR151" s="187"/>
      <c r="FSS151" s="165"/>
      <c r="FST151" s="187"/>
      <c r="FSU151" s="165"/>
      <c r="FSV151" s="187"/>
      <c r="FSW151" s="165"/>
      <c r="FSX151" s="187"/>
      <c r="FSY151" s="165"/>
      <c r="FSZ151" s="187"/>
      <c r="FTA151" s="165"/>
      <c r="FTB151" s="187"/>
      <c r="FTC151" s="165"/>
      <c r="FTD151" s="187"/>
      <c r="FTE151" s="165"/>
      <c r="FTF151" s="187"/>
      <c r="FTG151" s="165"/>
      <c r="FTH151" s="187"/>
      <c r="FTI151" s="165"/>
      <c r="FTJ151" s="187"/>
      <c r="FTK151" s="165"/>
      <c r="FTL151" s="187"/>
      <c r="FTM151" s="165"/>
      <c r="FTN151" s="187"/>
      <c r="FTO151" s="165"/>
      <c r="FTP151" s="187"/>
      <c r="FTQ151" s="165"/>
      <c r="FTR151" s="187"/>
      <c r="FTS151" s="165"/>
      <c r="FTT151" s="187"/>
      <c r="FTU151" s="165"/>
      <c r="FTV151" s="187"/>
      <c r="FTW151" s="165"/>
      <c r="FTX151" s="187"/>
      <c r="FTY151" s="165"/>
      <c r="FTZ151" s="187"/>
      <c r="FUA151" s="165"/>
      <c r="FUB151" s="187"/>
      <c r="FUC151" s="165"/>
      <c r="FUD151" s="187"/>
      <c r="FUE151" s="165"/>
      <c r="FUF151" s="187"/>
      <c r="FUG151" s="165"/>
      <c r="FUH151" s="187"/>
      <c r="FUI151" s="165"/>
      <c r="FUJ151" s="187"/>
      <c r="FUK151" s="165"/>
      <c r="FUL151" s="187"/>
      <c r="FUM151" s="165"/>
      <c r="FUN151" s="187"/>
      <c r="FUO151" s="165"/>
      <c r="FUP151" s="187"/>
      <c r="FUQ151" s="165"/>
      <c r="FUR151" s="187"/>
      <c r="FUS151" s="165"/>
      <c r="FUT151" s="187"/>
      <c r="FUU151" s="165"/>
      <c r="FUV151" s="187"/>
      <c r="FUW151" s="165"/>
      <c r="FUX151" s="187"/>
      <c r="FUY151" s="165"/>
      <c r="FUZ151" s="187"/>
      <c r="FVA151" s="165"/>
      <c r="FVB151" s="187"/>
      <c r="FVC151" s="165"/>
      <c r="FVD151" s="187"/>
      <c r="FVE151" s="165"/>
      <c r="FVF151" s="187"/>
      <c r="FVG151" s="165"/>
      <c r="FVH151" s="187"/>
      <c r="FVI151" s="165"/>
      <c r="FVJ151" s="187"/>
      <c r="FVK151" s="165"/>
      <c r="FVL151" s="187"/>
      <c r="FVM151" s="165"/>
      <c r="FVN151" s="187"/>
      <c r="FVO151" s="165"/>
      <c r="FVP151" s="187"/>
      <c r="FVQ151" s="165"/>
      <c r="FVR151" s="187"/>
      <c r="FVS151" s="165"/>
      <c r="FVT151" s="187"/>
      <c r="FVU151" s="165"/>
      <c r="FVV151" s="187"/>
      <c r="FVW151" s="165"/>
      <c r="FVX151" s="187"/>
      <c r="FVY151" s="165"/>
      <c r="FVZ151" s="187"/>
      <c r="FWA151" s="165"/>
      <c r="FWB151" s="187"/>
      <c r="FWC151" s="165"/>
      <c r="FWD151" s="187"/>
      <c r="FWE151" s="165"/>
      <c r="FWF151" s="187"/>
      <c r="FWG151" s="165"/>
      <c r="FWH151" s="187"/>
      <c r="FWI151" s="165"/>
      <c r="FWJ151" s="187"/>
      <c r="FWK151" s="165"/>
      <c r="FWL151" s="187"/>
      <c r="FWM151" s="165"/>
      <c r="FWN151" s="187"/>
      <c r="FWO151" s="165"/>
      <c r="FWP151" s="187"/>
      <c r="FWQ151" s="165"/>
      <c r="FWR151" s="187"/>
      <c r="FWS151" s="165"/>
      <c r="FWT151" s="187"/>
      <c r="FWU151" s="165"/>
      <c r="FWV151" s="187"/>
      <c r="FWW151" s="165"/>
      <c r="FWX151" s="187"/>
      <c r="FWY151" s="165"/>
      <c r="FWZ151" s="187"/>
      <c r="FXA151" s="165"/>
      <c r="FXB151" s="187"/>
      <c r="FXC151" s="165"/>
      <c r="FXD151" s="187"/>
      <c r="FXE151" s="165"/>
      <c r="FXF151" s="187"/>
      <c r="FXG151" s="165"/>
      <c r="FXH151" s="187"/>
      <c r="FXI151" s="165"/>
      <c r="FXJ151" s="187"/>
      <c r="FXK151" s="165"/>
      <c r="FXL151" s="187"/>
      <c r="FXM151" s="165"/>
      <c r="FXN151" s="187"/>
      <c r="FXO151" s="165"/>
      <c r="FXP151" s="187"/>
      <c r="FXQ151" s="165"/>
      <c r="FXR151" s="187"/>
      <c r="FXS151" s="165"/>
      <c r="FXT151" s="187"/>
      <c r="FXU151" s="165"/>
      <c r="FXV151" s="187"/>
      <c r="FXW151" s="165"/>
      <c r="FXX151" s="187"/>
      <c r="FXY151" s="165"/>
      <c r="FXZ151" s="187"/>
      <c r="FYA151" s="165"/>
      <c r="FYB151" s="187"/>
      <c r="FYC151" s="165"/>
      <c r="FYD151" s="187"/>
      <c r="FYE151" s="165"/>
      <c r="FYF151" s="187"/>
      <c r="FYG151" s="165"/>
      <c r="FYH151" s="187"/>
      <c r="FYI151" s="165"/>
      <c r="FYJ151" s="187"/>
      <c r="FYK151" s="165"/>
      <c r="FYL151" s="187"/>
      <c r="FYM151" s="165"/>
      <c r="FYN151" s="187"/>
      <c r="FYO151" s="165"/>
      <c r="FYP151" s="187"/>
      <c r="FYQ151" s="165"/>
      <c r="FYR151" s="187"/>
      <c r="FYS151" s="165"/>
      <c r="FYT151" s="187"/>
      <c r="FYU151" s="165"/>
      <c r="FYV151" s="187"/>
      <c r="FYW151" s="165"/>
      <c r="FYX151" s="187"/>
      <c r="FYY151" s="165"/>
      <c r="FYZ151" s="187"/>
      <c r="FZA151" s="165"/>
      <c r="FZB151" s="187"/>
      <c r="FZC151" s="165"/>
      <c r="FZD151" s="187"/>
      <c r="FZE151" s="165"/>
      <c r="FZF151" s="187"/>
      <c r="FZG151" s="165"/>
      <c r="FZH151" s="187"/>
      <c r="FZI151" s="165"/>
      <c r="FZJ151" s="187"/>
      <c r="FZK151" s="165"/>
      <c r="FZL151" s="187"/>
      <c r="FZM151" s="165"/>
      <c r="FZN151" s="187"/>
      <c r="FZO151" s="165"/>
      <c r="FZP151" s="187"/>
      <c r="FZQ151" s="165"/>
      <c r="FZR151" s="187"/>
      <c r="FZS151" s="165"/>
      <c r="FZT151" s="187"/>
      <c r="FZU151" s="165"/>
      <c r="FZV151" s="187"/>
      <c r="FZW151" s="165"/>
      <c r="FZX151" s="187"/>
      <c r="FZY151" s="165"/>
      <c r="FZZ151" s="187"/>
      <c r="GAA151" s="165"/>
      <c r="GAB151" s="187"/>
      <c r="GAC151" s="165"/>
      <c r="GAD151" s="187"/>
      <c r="GAE151" s="165"/>
      <c r="GAF151" s="187"/>
      <c r="GAG151" s="165"/>
      <c r="GAH151" s="187"/>
      <c r="GAI151" s="165"/>
      <c r="GAJ151" s="187"/>
      <c r="GAK151" s="165"/>
      <c r="GAL151" s="187"/>
      <c r="GAM151" s="165"/>
      <c r="GAN151" s="187"/>
      <c r="GAO151" s="165"/>
      <c r="GAP151" s="187"/>
      <c r="GAQ151" s="165"/>
      <c r="GAR151" s="187"/>
      <c r="GAS151" s="165"/>
      <c r="GAT151" s="187"/>
      <c r="GAU151" s="165"/>
      <c r="GAV151" s="187"/>
      <c r="GAW151" s="165"/>
      <c r="GAX151" s="187"/>
      <c r="GAY151" s="165"/>
      <c r="GAZ151" s="187"/>
      <c r="GBA151" s="165"/>
      <c r="GBB151" s="187"/>
      <c r="GBC151" s="165"/>
      <c r="GBD151" s="187"/>
      <c r="GBE151" s="165"/>
      <c r="GBF151" s="187"/>
      <c r="GBG151" s="165"/>
      <c r="GBH151" s="187"/>
      <c r="GBI151" s="165"/>
      <c r="GBJ151" s="187"/>
      <c r="GBK151" s="165"/>
      <c r="GBL151" s="187"/>
      <c r="GBM151" s="165"/>
      <c r="GBN151" s="187"/>
      <c r="GBO151" s="165"/>
      <c r="GBP151" s="187"/>
      <c r="GBQ151" s="165"/>
      <c r="GBR151" s="187"/>
      <c r="GBS151" s="165"/>
      <c r="GBT151" s="187"/>
      <c r="GBU151" s="165"/>
      <c r="GBV151" s="187"/>
      <c r="GBW151" s="165"/>
      <c r="GBX151" s="187"/>
      <c r="GBY151" s="165"/>
      <c r="GBZ151" s="187"/>
      <c r="GCA151" s="165"/>
      <c r="GCB151" s="187"/>
      <c r="GCC151" s="165"/>
      <c r="GCD151" s="187"/>
      <c r="GCE151" s="165"/>
      <c r="GCF151" s="187"/>
      <c r="GCG151" s="165"/>
      <c r="GCH151" s="187"/>
      <c r="GCI151" s="165"/>
      <c r="GCJ151" s="187"/>
      <c r="GCK151" s="165"/>
      <c r="GCL151" s="187"/>
      <c r="GCM151" s="165"/>
      <c r="GCN151" s="187"/>
      <c r="GCO151" s="165"/>
      <c r="GCP151" s="187"/>
      <c r="GCQ151" s="165"/>
      <c r="GCR151" s="187"/>
      <c r="GCS151" s="165"/>
      <c r="GCT151" s="187"/>
      <c r="GCU151" s="165"/>
      <c r="GCV151" s="187"/>
      <c r="GCW151" s="165"/>
      <c r="GCX151" s="187"/>
      <c r="GCY151" s="165"/>
      <c r="GCZ151" s="187"/>
      <c r="GDA151" s="165"/>
      <c r="GDB151" s="187"/>
      <c r="GDC151" s="165"/>
      <c r="GDD151" s="187"/>
      <c r="GDE151" s="165"/>
      <c r="GDF151" s="187"/>
      <c r="GDG151" s="165"/>
      <c r="GDH151" s="187"/>
      <c r="GDI151" s="165"/>
      <c r="GDJ151" s="187"/>
      <c r="GDK151" s="165"/>
      <c r="GDL151" s="187"/>
      <c r="GDM151" s="165"/>
      <c r="GDN151" s="187"/>
      <c r="GDO151" s="165"/>
      <c r="GDP151" s="187"/>
      <c r="GDQ151" s="165"/>
      <c r="GDR151" s="187"/>
      <c r="GDS151" s="165"/>
      <c r="GDT151" s="187"/>
      <c r="GDU151" s="165"/>
      <c r="GDV151" s="187"/>
      <c r="GDW151" s="165"/>
      <c r="GDX151" s="187"/>
      <c r="GDY151" s="165"/>
      <c r="GDZ151" s="187"/>
      <c r="GEA151" s="165"/>
      <c r="GEB151" s="187"/>
      <c r="GEC151" s="165"/>
      <c r="GED151" s="187"/>
      <c r="GEE151" s="165"/>
      <c r="GEF151" s="187"/>
      <c r="GEG151" s="165"/>
      <c r="GEH151" s="187"/>
      <c r="GEI151" s="165"/>
      <c r="GEJ151" s="187"/>
      <c r="GEK151" s="165"/>
      <c r="GEL151" s="187"/>
      <c r="GEM151" s="165"/>
      <c r="GEN151" s="187"/>
      <c r="GEO151" s="165"/>
      <c r="GEP151" s="187"/>
      <c r="GEQ151" s="165"/>
      <c r="GER151" s="187"/>
      <c r="GES151" s="165"/>
      <c r="GET151" s="187"/>
      <c r="GEU151" s="165"/>
      <c r="GEV151" s="187"/>
      <c r="GEW151" s="165"/>
      <c r="GEX151" s="187"/>
      <c r="GEY151" s="165"/>
      <c r="GEZ151" s="187"/>
      <c r="GFA151" s="165"/>
      <c r="GFB151" s="187"/>
      <c r="GFC151" s="165"/>
      <c r="GFD151" s="187"/>
      <c r="GFE151" s="165"/>
      <c r="GFF151" s="187"/>
      <c r="GFG151" s="165"/>
      <c r="GFH151" s="187"/>
      <c r="GFI151" s="165"/>
      <c r="GFJ151" s="187"/>
      <c r="GFK151" s="165"/>
      <c r="GFL151" s="187"/>
      <c r="GFM151" s="165"/>
      <c r="GFN151" s="187"/>
      <c r="GFO151" s="165"/>
      <c r="GFP151" s="187"/>
      <c r="GFQ151" s="165"/>
      <c r="GFR151" s="187"/>
      <c r="GFS151" s="165"/>
      <c r="GFT151" s="187"/>
      <c r="GFU151" s="165"/>
      <c r="GFV151" s="187"/>
      <c r="GFW151" s="165"/>
      <c r="GFX151" s="187"/>
      <c r="GFY151" s="165"/>
      <c r="GFZ151" s="187"/>
      <c r="GGA151" s="165"/>
      <c r="GGB151" s="187"/>
      <c r="GGC151" s="165"/>
      <c r="GGD151" s="187"/>
      <c r="GGE151" s="165"/>
      <c r="GGF151" s="187"/>
      <c r="GGG151" s="165"/>
      <c r="GGH151" s="187"/>
      <c r="GGI151" s="165"/>
      <c r="GGJ151" s="187"/>
      <c r="GGK151" s="165"/>
      <c r="GGL151" s="187"/>
      <c r="GGM151" s="165"/>
      <c r="GGN151" s="187"/>
      <c r="GGO151" s="165"/>
      <c r="GGP151" s="187"/>
      <c r="GGQ151" s="165"/>
      <c r="GGR151" s="187"/>
      <c r="GGS151" s="165"/>
      <c r="GGT151" s="187"/>
      <c r="GGU151" s="165"/>
      <c r="GGV151" s="187"/>
      <c r="GGW151" s="165"/>
      <c r="GGX151" s="187"/>
      <c r="GGY151" s="165"/>
      <c r="GGZ151" s="187"/>
      <c r="GHA151" s="165"/>
      <c r="GHB151" s="187"/>
      <c r="GHC151" s="165"/>
      <c r="GHD151" s="187"/>
      <c r="GHE151" s="165"/>
      <c r="GHF151" s="187"/>
      <c r="GHG151" s="165"/>
      <c r="GHH151" s="187"/>
      <c r="GHI151" s="165"/>
      <c r="GHJ151" s="187"/>
      <c r="GHK151" s="165"/>
      <c r="GHL151" s="187"/>
      <c r="GHM151" s="165"/>
      <c r="GHN151" s="187"/>
      <c r="GHO151" s="165"/>
      <c r="GHP151" s="187"/>
      <c r="GHQ151" s="165"/>
      <c r="GHR151" s="187"/>
      <c r="GHS151" s="165"/>
      <c r="GHT151" s="187"/>
      <c r="GHU151" s="165"/>
      <c r="GHV151" s="187"/>
      <c r="GHW151" s="165"/>
      <c r="GHX151" s="187"/>
      <c r="GHY151" s="165"/>
      <c r="GHZ151" s="187"/>
      <c r="GIA151" s="165"/>
      <c r="GIB151" s="187"/>
      <c r="GIC151" s="165"/>
      <c r="GID151" s="187"/>
      <c r="GIE151" s="165"/>
      <c r="GIF151" s="187"/>
      <c r="GIG151" s="165"/>
      <c r="GIH151" s="187"/>
      <c r="GII151" s="165"/>
      <c r="GIJ151" s="187"/>
      <c r="GIK151" s="165"/>
      <c r="GIL151" s="187"/>
      <c r="GIM151" s="165"/>
      <c r="GIN151" s="187"/>
      <c r="GIO151" s="165"/>
      <c r="GIP151" s="187"/>
      <c r="GIQ151" s="165"/>
      <c r="GIR151" s="187"/>
      <c r="GIS151" s="165"/>
      <c r="GIT151" s="187"/>
      <c r="GIU151" s="165"/>
      <c r="GIV151" s="187"/>
      <c r="GIW151" s="165"/>
      <c r="GIX151" s="187"/>
      <c r="GIY151" s="165"/>
      <c r="GIZ151" s="187"/>
      <c r="GJA151" s="165"/>
      <c r="GJB151" s="187"/>
      <c r="GJC151" s="165"/>
      <c r="GJD151" s="187"/>
      <c r="GJE151" s="165"/>
      <c r="GJF151" s="187"/>
      <c r="GJG151" s="165"/>
      <c r="GJH151" s="187"/>
      <c r="GJI151" s="165"/>
      <c r="GJJ151" s="187"/>
      <c r="GJK151" s="165"/>
      <c r="GJL151" s="187"/>
      <c r="GJM151" s="165"/>
      <c r="GJN151" s="187"/>
      <c r="GJO151" s="165"/>
      <c r="GJP151" s="187"/>
      <c r="GJQ151" s="165"/>
      <c r="GJR151" s="187"/>
      <c r="GJS151" s="165"/>
      <c r="GJT151" s="187"/>
      <c r="GJU151" s="165"/>
      <c r="GJV151" s="187"/>
      <c r="GJW151" s="165"/>
      <c r="GJX151" s="187"/>
      <c r="GJY151" s="165"/>
      <c r="GJZ151" s="187"/>
      <c r="GKA151" s="165"/>
      <c r="GKB151" s="187"/>
      <c r="GKC151" s="165"/>
      <c r="GKD151" s="187"/>
      <c r="GKE151" s="165"/>
      <c r="GKF151" s="187"/>
      <c r="GKG151" s="165"/>
      <c r="GKH151" s="187"/>
      <c r="GKI151" s="165"/>
      <c r="GKJ151" s="187"/>
      <c r="GKK151" s="165"/>
      <c r="GKL151" s="187"/>
      <c r="GKM151" s="165"/>
      <c r="GKN151" s="187"/>
      <c r="GKO151" s="165"/>
      <c r="GKP151" s="187"/>
      <c r="GKQ151" s="165"/>
      <c r="GKR151" s="187"/>
      <c r="GKS151" s="165"/>
      <c r="GKT151" s="187"/>
      <c r="GKU151" s="165"/>
      <c r="GKV151" s="187"/>
      <c r="GKW151" s="165"/>
      <c r="GKX151" s="187"/>
      <c r="GKY151" s="165"/>
      <c r="GKZ151" s="187"/>
      <c r="GLA151" s="165"/>
      <c r="GLB151" s="187"/>
      <c r="GLC151" s="165"/>
      <c r="GLD151" s="187"/>
      <c r="GLE151" s="165"/>
      <c r="GLF151" s="187"/>
      <c r="GLG151" s="165"/>
      <c r="GLH151" s="187"/>
      <c r="GLI151" s="165"/>
      <c r="GLJ151" s="187"/>
      <c r="GLK151" s="165"/>
      <c r="GLL151" s="187"/>
      <c r="GLM151" s="165"/>
      <c r="GLN151" s="187"/>
      <c r="GLO151" s="165"/>
      <c r="GLP151" s="187"/>
      <c r="GLQ151" s="165"/>
      <c r="GLR151" s="187"/>
      <c r="GLS151" s="165"/>
      <c r="GLT151" s="187"/>
      <c r="GLU151" s="165"/>
      <c r="GLV151" s="187"/>
      <c r="GLW151" s="165"/>
      <c r="GLX151" s="187"/>
      <c r="GLY151" s="165"/>
      <c r="GLZ151" s="187"/>
      <c r="GMA151" s="165"/>
      <c r="GMB151" s="187"/>
      <c r="GMC151" s="165"/>
      <c r="GMD151" s="187"/>
      <c r="GME151" s="165"/>
      <c r="GMF151" s="187"/>
      <c r="GMG151" s="165"/>
      <c r="GMH151" s="187"/>
      <c r="GMI151" s="165"/>
      <c r="GMJ151" s="187"/>
      <c r="GMK151" s="165"/>
      <c r="GML151" s="187"/>
      <c r="GMM151" s="165"/>
      <c r="GMN151" s="187"/>
      <c r="GMO151" s="165"/>
      <c r="GMP151" s="187"/>
      <c r="GMQ151" s="165"/>
      <c r="GMR151" s="187"/>
      <c r="GMS151" s="165"/>
      <c r="GMT151" s="187"/>
      <c r="GMU151" s="165"/>
      <c r="GMV151" s="187"/>
      <c r="GMW151" s="165"/>
      <c r="GMX151" s="187"/>
      <c r="GMY151" s="165"/>
      <c r="GMZ151" s="187"/>
      <c r="GNA151" s="165"/>
      <c r="GNB151" s="187"/>
      <c r="GNC151" s="165"/>
      <c r="GND151" s="187"/>
      <c r="GNE151" s="165"/>
      <c r="GNF151" s="187"/>
      <c r="GNG151" s="165"/>
      <c r="GNH151" s="187"/>
      <c r="GNI151" s="165"/>
      <c r="GNJ151" s="187"/>
      <c r="GNK151" s="165"/>
      <c r="GNL151" s="187"/>
      <c r="GNM151" s="165"/>
      <c r="GNN151" s="187"/>
      <c r="GNO151" s="165"/>
      <c r="GNP151" s="187"/>
      <c r="GNQ151" s="165"/>
      <c r="GNR151" s="187"/>
      <c r="GNS151" s="165"/>
      <c r="GNT151" s="187"/>
      <c r="GNU151" s="165"/>
      <c r="GNV151" s="187"/>
      <c r="GNW151" s="165"/>
      <c r="GNX151" s="187"/>
      <c r="GNY151" s="165"/>
      <c r="GNZ151" s="187"/>
      <c r="GOA151" s="165"/>
      <c r="GOB151" s="187"/>
      <c r="GOC151" s="165"/>
      <c r="GOD151" s="187"/>
      <c r="GOE151" s="165"/>
      <c r="GOF151" s="187"/>
      <c r="GOG151" s="165"/>
      <c r="GOH151" s="187"/>
      <c r="GOI151" s="165"/>
      <c r="GOJ151" s="187"/>
      <c r="GOK151" s="165"/>
      <c r="GOL151" s="187"/>
      <c r="GOM151" s="165"/>
      <c r="GON151" s="187"/>
      <c r="GOO151" s="165"/>
      <c r="GOP151" s="187"/>
      <c r="GOQ151" s="165"/>
      <c r="GOR151" s="187"/>
      <c r="GOS151" s="165"/>
      <c r="GOT151" s="187"/>
      <c r="GOU151" s="165"/>
      <c r="GOV151" s="187"/>
      <c r="GOW151" s="165"/>
      <c r="GOX151" s="187"/>
      <c r="GOY151" s="165"/>
      <c r="GOZ151" s="187"/>
      <c r="GPA151" s="165"/>
      <c r="GPB151" s="187"/>
      <c r="GPC151" s="165"/>
      <c r="GPD151" s="187"/>
      <c r="GPE151" s="165"/>
      <c r="GPF151" s="187"/>
      <c r="GPG151" s="165"/>
      <c r="GPH151" s="187"/>
      <c r="GPI151" s="165"/>
      <c r="GPJ151" s="187"/>
      <c r="GPK151" s="165"/>
      <c r="GPL151" s="187"/>
      <c r="GPM151" s="165"/>
      <c r="GPN151" s="187"/>
      <c r="GPO151" s="165"/>
      <c r="GPP151" s="187"/>
      <c r="GPQ151" s="165"/>
      <c r="GPR151" s="187"/>
      <c r="GPS151" s="165"/>
      <c r="GPT151" s="187"/>
      <c r="GPU151" s="165"/>
      <c r="GPV151" s="187"/>
      <c r="GPW151" s="165"/>
      <c r="GPX151" s="187"/>
      <c r="GPY151" s="165"/>
      <c r="GPZ151" s="187"/>
      <c r="GQA151" s="165"/>
      <c r="GQB151" s="187"/>
      <c r="GQC151" s="165"/>
      <c r="GQD151" s="187"/>
      <c r="GQE151" s="165"/>
      <c r="GQF151" s="187"/>
      <c r="GQG151" s="165"/>
      <c r="GQH151" s="187"/>
      <c r="GQI151" s="165"/>
      <c r="GQJ151" s="187"/>
      <c r="GQK151" s="165"/>
      <c r="GQL151" s="187"/>
      <c r="GQM151" s="165"/>
      <c r="GQN151" s="187"/>
      <c r="GQO151" s="165"/>
      <c r="GQP151" s="187"/>
      <c r="GQQ151" s="165"/>
      <c r="GQR151" s="187"/>
      <c r="GQS151" s="165"/>
      <c r="GQT151" s="187"/>
      <c r="GQU151" s="165"/>
      <c r="GQV151" s="187"/>
      <c r="GQW151" s="165"/>
      <c r="GQX151" s="187"/>
      <c r="GQY151" s="165"/>
      <c r="GQZ151" s="187"/>
      <c r="GRA151" s="165"/>
      <c r="GRB151" s="187"/>
      <c r="GRC151" s="165"/>
      <c r="GRD151" s="187"/>
      <c r="GRE151" s="165"/>
      <c r="GRF151" s="187"/>
      <c r="GRG151" s="165"/>
      <c r="GRH151" s="187"/>
      <c r="GRI151" s="165"/>
      <c r="GRJ151" s="187"/>
      <c r="GRK151" s="165"/>
      <c r="GRL151" s="187"/>
      <c r="GRM151" s="165"/>
      <c r="GRN151" s="187"/>
      <c r="GRO151" s="165"/>
      <c r="GRP151" s="187"/>
      <c r="GRQ151" s="165"/>
      <c r="GRR151" s="187"/>
      <c r="GRS151" s="165"/>
      <c r="GRT151" s="187"/>
      <c r="GRU151" s="165"/>
      <c r="GRV151" s="187"/>
      <c r="GRW151" s="165"/>
      <c r="GRX151" s="187"/>
      <c r="GRY151" s="165"/>
      <c r="GRZ151" s="187"/>
      <c r="GSA151" s="165"/>
      <c r="GSB151" s="187"/>
      <c r="GSC151" s="165"/>
      <c r="GSD151" s="187"/>
      <c r="GSE151" s="165"/>
      <c r="GSF151" s="187"/>
      <c r="GSG151" s="165"/>
      <c r="GSH151" s="187"/>
      <c r="GSI151" s="165"/>
      <c r="GSJ151" s="187"/>
      <c r="GSK151" s="165"/>
      <c r="GSL151" s="187"/>
      <c r="GSM151" s="165"/>
      <c r="GSN151" s="187"/>
      <c r="GSO151" s="165"/>
      <c r="GSP151" s="187"/>
      <c r="GSQ151" s="165"/>
      <c r="GSR151" s="187"/>
      <c r="GSS151" s="165"/>
      <c r="GST151" s="187"/>
      <c r="GSU151" s="165"/>
      <c r="GSV151" s="187"/>
      <c r="GSW151" s="165"/>
      <c r="GSX151" s="187"/>
      <c r="GSY151" s="165"/>
      <c r="GSZ151" s="187"/>
      <c r="GTA151" s="165"/>
      <c r="GTB151" s="187"/>
      <c r="GTC151" s="165"/>
      <c r="GTD151" s="187"/>
      <c r="GTE151" s="165"/>
      <c r="GTF151" s="187"/>
      <c r="GTG151" s="165"/>
      <c r="GTH151" s="187"/>
      <c r="GTI151" s="165"/>
      <c r="GTJ151" s="187"/>
      <c r="GTK151" s="165"/>
      <c r="GTL151" s="187"/>
      <c r="GTM151" s="165"/>
      <c r="GTN151" s="187"/>
      <c r="GTO151" s="165"/>
      <c r="GTP151" s="187"/>
      <c r="GTQ151" s="165"/>
      <c r="GTR151" s="187"/>
      <c r="GTS151" s="165"/>
      <c r="GTT151" s="187"/>
      <c r="GTU151" s="165"/>
      <c r="GTV151" s="187"/>
      <c r="GTW151" s="165"/>
      <c r="GTX151" s="187"/>
      <c r="GTY151" s="165"/>
      <c r="GTZ151" s="187"/>
      <c r="GUA151" s="165"/>
      <c r="GUB151" s="187"/>
      <c r="GUC151" s="165"/>
      <c r="GUD151" s="187"/>
      <c r="GUE151" s="165"/>
      <c r="GUF151" s="187"/>
      <c r="GUG151" s="165"/>
      <c r="GUH151" s="187"/>
      <c r="GUI151" s="165"/>
      <c r="GUJ151" s="187"/>
      <c r="GUK151" s="165"/>
      <c r="GUL151" s="187"/>
      <c r="GUM151" s="165"/>
      <c r="GUN151" s="187"/>
      <c r="GUO151" s="165"/>
      <c r="GUP151" s="187"/>
      <c r="GUQ151" s="165"/>
      <c r="GUR151" s="187"/>
      <c r="GUS151" s="165"/>
      <c r="GUT151" s="187"/>
      <c r="GUU151" s="165"/>
      <c r="GUV151" s="187"/>
      <c r="GUW151" s="165"/>
      <c r="GUX151" s="187"/>
      <c r="GUY151" s="165"/>
      <c r="GUZ151" s="187"/>
      <c r="GVA151" s="165"/>
      <c r="GVB151" s="187"/>
      <c r="GVC151" s="165"/>
      <c r="GVD151" s="187"/>
      <c r="GVE151" s="165"/>
      <c r="GVF151" s="187"/>
      <c r="GVG151" s="165"/>
      <c r="GVH151" s="187"/>
      <c r="GVI151" s="165"/>
      <c r="GVJ151" s="187"/>
      <c r="GVK151" s="165"/>
      <c r="GVL151" s="187"/>
      <c r="GVM151" s="165"/>
      <c r="GVN151" s="187"/>
      <c r="GVO151" s="165"/>
      <c r="GVP151" s="187"/>
      <c r="GVQ151" s="165"/>
      <c r="GVR151" s="187"/>
      <c r="GVS151" s="165"/>
      <c r="GVT151" s="187"/>
      <c r="GVU151" s="165"/>
      <c r="GVV151" s="187"/>
      <c r="GVW151" s="165"/>
      <c r="GVX151" s="187"/>
      <c r="GVY151" s="165"/>
      <c r="GVZ151" s="187"/>
      <c r="GWA151" s="165"/>
      <c r="GWB151" s="187"/>
      <c r="GWC151" s="165"/>
      <c r="GWD151" s="187"/>
      <c r="GWE151" s="165"/>
      <c r="GWF151" s="187"/>
      <c r="GWG151" s="165"/>
      <c r="GWH151" s="187"/>
      <c r="GWI151" s="165"/>
      <c r="GWJ151" s="187"/>
      <c r="GWK151" s="165"/>
      <c r="GWL151" s="187"/>
      <c r="GWM151" s="165"/>
      <c r="GWN151" s="187"/>
      <c r="GWO151" s="165"/>
      <c r="GWP151" s="187"/>
      <c r="GWQ151" s="165"/>
      <c r="GWR151" s="187"/>
      <c r="GWS151" s="165"/>
      <c r="GWT151" s="187"/>
      <c r="GWU151" s="165"/>
      <c r="GWV151" s="187"/>
      <c r="GWW151" s="165"/>
      <c r="GWX151" s="187"/>
      <c r="GWY151" s="165"/>
      <c r="GWZ151" s="187"/>
      <c r="GXA151" s="165"/>
      <c r="GXB151" s="187"/>
      <c r="GXC151" s="165"/>
      <c r="GXD151" s="187"/>
      <c r="GXE151" s="165"/>
      <c r="GXF151" s="187"/>
      <c r="GXG151" s="165"/>
      <c r="GXH151" s="187"/>
      <c r="GXI151" s="165"/>
      <c r="GXJ151" s="187"/>
      <c r="GXK151" s="165"/>
      <c r="GXL151" s="187"/>
      <c r="GXM151" s="165"/>
      <c r="GXN151" s="187"/>
      <c r="GXO151" s="165"/>
      <c r="GXP151" s="187"/>
      <c r="GXQ151" s="165"/>
      <c r="GXR151" s="187"/>
      <c r="GXS151" s="165"/>
      <c r="GXT151" s="187"/>
      <c r="GXU151" s="165"/>
      <c r="GXV151" s="187"/>
      <c r="GXW151" s="165"/>
      <c r="GXX151" s="187"/>
      <c r="GXY151" s="165"/>
      <c r="GXZ151" s="187"/>
      <c r="GYA151" s="165"/>
      <c r="GYB151" s="187"/>
      <c r="GYC151" s="165"/>
      <c r="GYD151" s="187"/>
      <c r="GYE151" s="165"/>
      <c r="GYF151" s="187"/>
      <c r="GYG151" s="165"/>
      <c r="GYH151" s="187"/>
      <c r="GYI151" s="165"/>
      <c r="GYJ151" s="187"/>
      <c r="GYK151" s="165"/>
      <c r="GYL151" s="187"/>
      <c r="GYM151" s="165"/>
      <c r="GYN151" s="187"/>
      <c r="GYO151" s="165"/>
      <c r="GYP151" s="187"/>
      <c r="GYQ151" s="165"/>
      <c r="GYR151" s="187"/>
      <c r="GYS151" s="165"/>
      <c r="GYT151" s="187"/>
      <c r="GYU151" s="165"/>
      <c r="GYV151" s="187"/>
      <c r="GYW151" s="165"/>
      <c r="GYX151" s="187"/>
      <c r="GYY151" s="165"/>
      <c r="GYZ151" s="187"/>
      <c r="GZA151" s="165"/>
      <c r="GZB151" s="187"/>
      <c r="GZC151" s="165"/>
      <c r="GZD151" s="187"/>
      <c r="GZE151" s="165"/>
      <c r="GZF151" s="187"/>
      <c r="GZG151" s="165"/>
      <c r="GZH151" s="187"/>
      <c r="GZI151" s="165"/>
      <c r="GZJ151" s="187"/>
      <c r="GZK151" s="165"/>
      <c r="GZL151" s="187"/>
      <c r="GZM151" s="165"/>
      <c r="GZN151" s="187"/>
      <c r="GZO151" s="165"/>
      <c r="GZP151" s="187"/>
      <c r="GZQ151" s="165"/>
      <c r="GZR151" s="187"/>
      <c r="GZS151" s="165"/>
      <c r="GZT151" s="187"/>
      <c r="GZU151" s="165"/>
      <c r="GZV151" s="187"/>
      <c r="GZW151" s="165"/>
      <c r="GZX151" s="187"/>
      <c r="GZY151" s="165"/>
      <c r="GZZ151" s="187"/>
      <c r="HAA151" s="165"/>
      <c r="HAB151" s="187"/>
      <c r="HAC151" s="165"/>
      <c r="HAD151" s="187"/>
      <c r="HAE151" s="165"/>
      <c r="HAF151" s="187"/>
      <c r="HAG151" s="165"/>
      <c r="HAH151" s="187"/>
      <c r="HAI151" s="165"/>
      <c r="HAJ151" s="187"/>
      <c r="HAK151" s="165"/>
      <c r="HAL151" s="187"/>
      <c r="HAM151" s="165"/>
      <c r="HAN151" s="187"/>
      <c r="HAO151" s="165"/>
      <c r="HAP151" s="187"/>
      <c r="HAQ151" s="165"/>
      <c r="HAR151" s="187"/>
      <c r="HAS151" s="165"/>
      <c r="HAT151" s="187"/>
      <c r="HAU151" s="165"/>
      <c r="HAV151" s="187"/>
      <c r="HAW151" s="165"/>
      <c r="HAX151" s="187"/>
      <c r="HAY151" s="165"/>
      <c r="HAZ151" s="187"/>
      <c r="HBA151" s="165"/>
      <c r="HBB151" s="187"/>
      <c r="HBC151" s="165"/>
      <c r="HBD151" s="187"/>
      <c r="HBE151" s="165"/>
      <c r="HBF151" s="187"/>
      <c r="HBG151" s="165"/>
      <c r="HBH151" s="187"/>
      <c r="HBI151" s="165"/>
      <c r="HBJ151" s="187"/>
      <c r="HBK151" s="165"/>
      <c r="HBL151" s="187"/>
      <c r="HBM151" s="165"/>
      <c r="HBN151" s="187"/>
      <c r="HBO151" s="165"/>
      <c r="HBP151" s="187"/>
      <c r="HBQ151" s="165"/>
      <c r="HBR151" s="187"/>
      <c r="HBS151" s="165"/>
      <c r="HBT151" s="187"/>
      <c r="HBU151" s="165"/>
      <c r="HBV151" s="187"/>
      <c r="HBW151" s="165"/>
      <c r="HBX151" s="187"/>
      <c r="HBY151" s="165"/>
      <c r="HBZ151" s="187"/>
      <c r="HCA151" s="165"/>
      <c r="HCB151" s="187"/>
      <c r="HCC151" s="165"/>
      <c r="HCD151" s="187"/>
      <c r="HCE151" s="165"/>
      <c r="HCF151" s="187"/>
      <c r="HCG151" s="165"/>
      <c r="HCH151" s="187"/>
      <c r="HCI151" s="165"/>
      <c r="HCJ151" s="187"/>
      <c r="HCK151" s="165"/>
      <c r="HCL151" s="187"/>
      <c r="HCM151" s="165"/>
      <c r="HCN151" s="187"/>
      <c r="HCO151" s="165"/>
      <c r="HCP151" s="187"/>
      <c r="HCQ151" s="165"/>
      <c r="HCR151" s="187"/>
      <c r="HCS151" s="165"/>
      <c r="HCT151" s="187"/>
      <c r="HCU151" s="165"/>
      <c r="HCV151" s="187"/>
      <c r="HCW151" s="165"/>
      <c r="HCX151" s="187"/>
      <c r="HCY151" s="165"/>
      <c r="HCZ151" s="187"/>
      <c r="HDA151" s="165"/>
      <c r="HDB151" s="187"/>
      <c r="HDC151" s="165"/>
      <c r="HDD151" s="187"/>
      <c r="HDE151" s="165"/>
      <c r="HDF151" s="187"/>
      <c r="HDG151" s="165"/>
      <c r="HDH151" s="187"/>
      <c r="HDI151" s="165"/>
      <c r="HDJ151" s="187"/>
      <c r="HDK151" s="165"/>
      <c r="HDL151" s="187"/>
      <c r="HDM151" s="165"/>
      <c r="HDN151" s="187"/>
      <c r="HDO151" s="165"/>
      <c r="HDP151" s="187"/>
      <c r="HDQ151" s="165"/>
      <c r="HDR151" s="187"/>
      <c r="HDS151" s="165"/>
      <c r="HDT151" s="187"/>
      <c r="HDU151" s="165"/>
      <c r="HDV151" s="187"/>
      <c r="HDW151" s="165"/>
      <c r="HDX151" s="187"/>
      <c r="HDY151" s="165"/>
      <c r="HDZ151" s="187"/>
      <c r="HEA151" s="165"/>
      <c r="HEB151" s="187"/>
      <c r="HEC151" s="165"/>
      <c r="HED151" s="187"/>
      <c r="HEE151" s="165"/>
      <c r="HEF151" s="187"/>
      <c r="HEG151" s="165"/>
      <c r="HEH151" s="187"/>
      <c r="HEI151" s="165"/>
      <c r="HEJ151" s="187"/>
      <c r="HEK151" s="165"/>
      <c r="HEL151" s="187"/>
      <c r="HEM151" s="165"/>
      <c r="HEN151" s="187"/>
      <c r="HEO151" s="165"/>
      <c r="HEP151" s="187"/>
      <c r="HEQ151" s="165"/>
      <c r="HER151" s="187"/>
      <c r="HES151" s="165"/>
      <c r="HET151" s="187"/>
      <c r="HEU151" s="165"/>
      <c r="HEV151" s="187"/>
      <c r="HEW151" s="165"/>
      <c r="HEX151" s="187"/>
      <c r="HEY151" s="165"/>
      <c r="HEZ151" s="187"/>
      <c r="HFA151" s="165"/>
      <c r="HFB151" s="187"/>
      <c r="HFC151" s="165"/>
      <c r="HFD151" s="187"/>
      <c r="HFE151" s="165"/>
      <c r="HFF151" s="187"/>
      <c r="HFG151" s="165"/>
      <c r="HFH151" s="187"/>
      <c r="HFI151" s="165"/>
      <c r="HFJ151" s="187"/>
      <c r="HFK151" s="165"/>
      <c r="HFL151" s="187"/>
      <c r="HFM151" s="165"/>
      <c r="HFN151" s="187"/>
      <c r="HFO151" s="165"/>
      <c r="HFP151" s="187"/>
      <c r="HFQ151" s="165"/>
      <c r="HFR151" s="187"/>
      <c r="HFS151" s="165"/>
      <c r="HFT151" s="187"/>
      <c r="HFU151" s="165"/>
      <c r="HFV151" s="187"/>
      <c r="HFW151" s="165"/>
      <c r="HFX151" s="187"/>
      <c r="HFY151" s="165"/>
      <c r="HFZ151" s="187"/>
      <c r="HGA151" s="165"/>
      <c r="HGB151" s="187"/>
      <c r="HGC151" s="165"/>
      <c r="HGD151" s="187"/>
      <c r="HGE151" s="165"/>
      <c r="HGF151" s="187"/>
      <c r="HGG151" s="165"/>
      <c r="HGH151" s="187"/>
      <c r="HGI151" s="165"/>
      <c r="HGJ151" s="187"/>
      <c r="HGK151" s="165"/>
      <c r="HGL151" s="187"/>
      <c r="HGM151" s="165"/>
      <c r="HGN151" s="187"/>
      <c r="HGO151" s="165"/>
      <c r="HGP151" s="187"/>
      <c r="HGQ151" s="165"/>
      <c r="HGR151" s="187"/>
      <c r="HGS151" s="165"/>
      <c r="HGT151" s="187"/>
      <c r="HGU151" s="165"/>
      <c r="HGV151" s="187"/>
      <c r="HGW151" s="165"/>
      <c r="HGX151" s="187"/>
      <c r="HGY151" s="165"/>
      <c r="HGZ151" s="187"/>
      <c r="HHA151" s="165"/>
      <c r="HHB151" s="187"/>
      <c r="HHC151" s="165"/>
      <c r="HHD151" s="187"/>
      <c r="HHE151" s="165"/>
      <c r="HHF151" s="187"/>
      <c r="HHG151" s="165"/>
      <c r="HHH151" s="187"/>
      <c r="HHI151" s="165"/>
      <c r="HHJ151" s="187"/>
      <c r="HHK151" s="165"/>
      <c r="HHL151" s="187"/>
      <c r="HHM151" s="165"/>
      <c r="HHN151" s="187"/>
      <c r="HHO151" s="165"/>
      <c r="HHP151" s="187"/>
      <c r="HHQ151" s="165"/>
      <c r="HHR151" s="187"/>
      <c r="HHS151" s="165"/>
      <c r="HHT151" s="187"/>
      <c r="HHU151" s="165"/>
      <c r="HHV151" s="187"/>
      <c r="HHW151" s="165"/>
      <c r="HHX151" s="187"/>
      <c r="HHY151" s="165"/>
      <c r="HHZ151" s="187"/>
      <c r="HIA151" s="165"/>
      <c r="HIB151" s="187"/>
      <c r="HIC151" s="165"/>
      <c r="HID151" s="187"/>
      <c r="HIE151" s="165"/>
      <c r="HIF151" s="187"/>
      <c r="HIG151" s="165"/>
      <c r="HIH151" s="187"/>
      <c r="HII151" s="165"/>
      <c r="HIJ151" s="187"/>
      <c r="HIK151" s="165"/>
      <c r="HIL151" s="187"/>
      <c r="HIM151" s="165"/>
      <c r="HIN151" s="187"/>
      <c r="HIO151" s="165"/>
      <c r="HIP151" s="187"/>
      <c r="HIQ151" s="165"/>
      <c r="HIR151" s="187"/>
      <c r="HIS151" s="165"/>
      <c r="HIT151" s="187"/>
      <c r="HIU151" s="165"/>
      <c r="HIV151" s="187"/>
      <c r="HIW151" s="165"/>
      <c r="HIX151" s="187"/>
      <c r="HIY151" s="165"/>
      <c r="HIZ151" s="187"/>
      <c r="HJA151" s="165"/>
      <c r="HJB151" s="187"/>
      <c r="HJC151" s="165"/>
      <c r="HJD151" s="187"/>
      <c r="HJE151" s="165"/>
      <c r="HJF151" s="187"/>
      <c r="HJG151" s="165"/>
      <c r="HJH151" s="187"/>
      <c r="HJI151" s="165"/>
      <c r="HJJ151" s="187"/>
      <c r="HJK151" s="165"/>
      <c r="HJL151" s="187"/>
      <c r="HJM151" s="165"/>
      <c r="HJN151" s="187"/>
      <c r="HJO151" s="165"/>
      <c r="HJP151" s="187"/>
      <c r="HJQ151" s="165"/>
      <c r="HJR151" s="187"/>
      <c r="HJS151" s="165"/>
      <c r="HJT151" s="187"/>
      <c r="HJU151" s="165"/>
      <c r="HJV151" s="187"/>
      <c r="HJW151" s="165"/>
      <c r="HJX151" s="187"/>
      <c r="HJY151" s="165"/>
      <c r="HJZ151" s="187"/>
      <c r="HKA151" s="165"/>
      <c r="HKB151" s="187"/>
      <c r="HKC151" s="165"/>
      <c r="HKD151" s="187"/>
      <c r="HKE151" s="165"/>
      <c r="HKF151" s="187"/>
      <c r="HKG151" s="165"/>
      <c r="HKH151" s="187"/>
      <c r="HKI151" s="165"/>
      <c r="HKJ151" s="187"/>
      <c r="HKK151" s="165"/>
      <c r="HKL151" s="187"/>
      <c r="HKM151" s="165"/>
      <c r="HKN151" s="187"/>
      <c r="HKO151" s="165"/>
      <c r="HKP151" s="187"/>
      <c r="HKQ151" s="165"/>
      <c r="HKR151" s="187"/>
      <c r="HKS151" s="165"/>
      <c r="HKT151" s="187"/>
      <c r="HKU151" s="165"/>
      <c r="HKV151" s="187"/>
      <c r="HKW151" s="165"/>
      <c r="HKX151" s="187"/>
      <c r="HKY151" s="165"/>
      <c r="HKZ151" s="187"/>
      <c r="HLA151" s="165"/>
      <c r="HLB151" s="187"/>
      <c r="HLC151" s="165"/>
      <c r="HLD151" s="187"/>
      <c r="HLE151" s="165"/>
      <c r="HLF151" s="187"/>
      <c r="HLG151" s="165"/>
      <c r="HLH151" s="187"/>
      <c r="HLI151" s="165"/>
      <c r="HLJ151" s="187"/>
      <c r="HLK151" s="165"/>
      <c r="HLL151" s="187"/>
      <c r="HLM151" s="165"/>
      <c r="HLN151" s="187"/>
      <c r="HLO151" s="165"/>
      <c r="HLP151" s="187"/>
      <c r="HLQ151" s="165"/>
      <c r="HLR151" s="187"/>
      <c r="HLS151" s="165"/>
      <c r="HLT151" s="187"/>
      <c r="HLU151" s="165"/>
      <c r="HLV151" s="187"/>
      <c r="HLW151" s="165"/>
      <c r="HLX151" s="187"/>
      <c r="HLY151" s="165"/>
      <c r="HLZ151" s="187"/>
      <c r="HMA151" s="165"/>
      <c r="HMB151" s="187"/>
      <c r="HMC151" s="165"/>
      <c r="HMD151" s="187"/>
      <c r="HME151" s="165"/>
      <c r="HMF151" s="187"/>
      <c r="HMG151" s="165"/>
      <c r="HMH151" s="187"/>
      <c r="HMI151" s="165"/>
      <c r="HMJ151" s="187"/>
      <c r="HMK151" s="165"/>
      <c r="HML151" s="187"/>
      <c r="HMM151" s="165"/>
      <c r="HMN151" s="187"/>
      <c r="HMO151" s="165"/>
      <c r="HMP151" s="187"/>
      <c r="HMQ151" s="165"/>
      <c r="HMR151" s="187"/>
      <c r="HMS151" s="165"/>
      <c r="HMT151" s="187"/>
      <c r="HMU151" s="165"/>
      <c r="HMV151" s="187"/>
      <c r="HMW151" s="165"/>
      <c r="HMX151" s="187"/>
      <c r="HMY151" s="165"/>
      <c r="HMZ151" s="187"/>
      <c r="HNA151" s="165"/>
      <c r="HNB151" s="187"/>
      <c r="HNC151" s="165"/>
      <c r="HND151" s="187"/>
      <c r="HNE151" s="165"/>
      <c r="HNF151" s="187"/>
      <c r="HNG151" s="165"/>
      <c r="HNH151" s="187"/>
      <c r="HNI151" s="165"/>
      <c r="HNJ151" s="187"/>
      <c r="HNK151" s="165"/>
      <c r="HNL151" s="187"/>
      <c r="HNM151" s="165"/>
      <c r="HNN151" s="187"/>
      <c r="HNO151" s="165"/>
      <c r="HNP151" s="187"/>
      <c r="HNQ151" s="165"/>
      <c r="HNR151" s="187"/>
      <c r="HNS151" s="165"/>
      <c r="HNT151" s="187"/>
      <c r="HNU151" s="165"/>
      <c r="HNV151" s="187"/>
      <c r="HNW151" s="165"/>
      <c r="HNX151" s="187"/>
      <c r="HNY151" s="165"/>
      <c r="HNZ151" s="187"/>
      <c r="HOA151" s="165"/>
      <c r="HOB151" s="187"/>
      <c r="HOC151" s="165"/>
      <c r="HOD151" s="187"/>
      <c r="HOE151" s="165"/>
      <c r="HOF151" s="187"/>
      <c r="HOG151" s="165"/>
      <c r="HOH151" s="187"/>
      <c r="HOI151" s="165"/>
      <c r="HOJ151" s="187"/>
      <c r="HOK151" s="165"/>
      <c r="HOL151" s="187"/>
      <c r="HOM151" s="165"/>
      <c r="HON151" s="187"/>
      <c r="HOO151" s="165"/>
      <c r="HOP151" s="187"/>
      <c r="HOQ151" s="165"/>
      <c r="HOR151" s="187"/>
      <c r="HOS151" s="165"/>
      <c r="HOT151" s="187"/>
      <c r="HOU151" s="165"/>
      <c r="HOV151" s="187"/>
      <c r="HOW151" s="165"/>
      <c r="HOX151" s="187"/>
      <c r="HOY151" s="165"/>
      <c r="HOZ151" s="187"/>
      <c r="HPA151" s="165"/>
      <c r="HPB151" s="187"/>
      <c r="HPC151" s="165"/>
      <c r="HPD151" s="187"/>
      <c r="HPE151" s="165"/>
      <c r="HPF151" s="187"/>
      <c r="HPG151" s="165"/>
      <c r="HPH151" s="187"/>
      <c r="HPI151" s="165"/>
      <c r="HPJ151" s="187"/>
      <c r="HPK151" s="165"/>
      <c r="HPL151" s="187"/>
      <c r="HPM151" s="165"/>
      <c r="HPN151" s="187"/>
      <c r="HPO151" s="165"/>
      <c r="HPP151" s="187"/>
      <c r="HPQ151" s="165"/>
      <c r="HPR151" s="187"/>
      <c r="HPS151" s="165"/>
      <c r="HPT151" s="187"/>
      <c r="HPU151" s="165"/>
      <c r="HPV151" s="187"/>
      <c r="HPW151" s="165"/>
      <c r="HPX151" s="187"/>
      <c r="HPY151" s="165"/>
      <c r="HPZ151" s="187"/>
      <c r="HQA151" s="165"/>
      <c r="HQB151" s="187"/>
      <c r="HQC151" s="165"/>
      <c r="HQD151" s="187"/>
      <c r="HQE151" s="165"/>
      <c r="HQF151" s="187"/>
      <c r="HQG151" s="165"/>
      <c r="HQH151" s="187"/>
      <c r="HQI151" s="165"/>
      <c r="HQJ151" s="187"/>
      <c r="HQK151" s="165"/>
      <c r="HQL151" s="187"/>
      <c r="HQM151" s="165"/>
      <c r="HQN151" s="187"/>
      <c r="HQO151" s="165"/>
      <c r="HQP151" s="187"/>
      <c r="HQQ151" s="165"/>
      <c r="HQR151" s="187"/>
      <c r="HQS151" s="165"/>
      <c r="HQT151" s="187"/>
      <c r="HQU151" s="165"/>
      <c r="HQV151" s="187"/>
      <c r="HQW151" s="165"/>
      <c r="HQX151" s="187"/>
      <c r="HQY151" s="165"/>
      <c r="HQZ151" s="187"/>
      <c r="HRA151" s="165"/>
      <c r="HRB151" s="187"/>
      <c r="HRC151" s="165"/>
      <c r="HRD151" s="187"/>
      <c r="HRE151" s="165"/>
      <c r="HRF151" s="187"/>
      <c r="HRG151" s="165"/>
      <c r="HRH151" s="187"/>
      <c r="HRI151" s="165"/>
      <c r="HRJ151" s="187"/>
      <c r="HRK151" s="165"/>
      <c r="HRL151" s="187"/>
      <c r="HRM151" s="165"/>
      <c r="HRN151" s="187"/>
      <c r="HRO151" s="165"/>
      <c r="HRP151" s="187"/>
      <c r="HRQ151" s="165"/>
      <c r="HRR151" s="187"/>
      <c r="HRS151" s="165"/>
      <c r="HRT151" s="187"/>
      <c r="HRU151" s="165"/>
      <c r="HRV151" s="187"/>
      <c r="HRW151" s="165"/>
      <c r="HRX151" s="187"/>
      <c r="HRY151" s="165"/>
      <c r="HRZ151" s="187"/>
      <c r="HSA151" s="165"/>
      <c r="HSB151" s="187"/>
      <c r="HSC151" s="165"/>
      <c r="HSD151" s="187"/>
      <c r="HSE151" s="165"/>
      <c r="HSF151" s="187"/>
      <c r="HSG151" s="165"/>
      <c r="HSH151" s="187"/>
      <c r="HSI151" s="165"/>
      <c r="HSJ151" s="187"/>
      <c r="HSK151" s="165"/>
      <c r="HSL151" s="187"/>
      <c r="HSM151" s="165"/>
      <c r="HSN151" s="187"/>
      <c r="HSO151" s="165"/>
      <c r="HSP151" s="187"/>
      <c r="HSQ151" s="165"/>
      <c r="HSR151" s="187"/>
      <c r="HSS151" s="165"/>
      <c r="HST151" s="187"/>
      <c r="HSU151" s="165"/>
      <c r="HSV151" s="187"/>
      <c r="HSW151" s="165"/>
      <c r="HSX151" s="187"/>
      <c r="HSY151" s="165"/>
      <c r="HSZ151" s="187"/>
      <c r="HTA151" s="165"/>
      <c r="HTB151" s="187"/>
      <c r="HTC151" s="165"/>
      <c r="HTD151" s="187"/>
      <c r="HTE151" s="165"/>
      <c r="HTF151" s="187"/>
      <c r="HTG151" s="165"/>
      <c r="HTH151" s="187"/>
      <c r="HTI151" s="165"/>
      <c r="HTJ151" s="187"/>
      <c r="HTK151" s="165"/>
      <c r="HTL151" s="187"/>
      <c r="HTM151" s="165"/>
      <c r="HTN151" s="187"/>
      <c r="HTO151" s="165"/>
      <c r="HTP151" s="187"/>
      <c r="HTQ151" s="165"/>
      <c r="HTR151" s="187"/>
      <c r="HTS151" s="165"/>
      <c r="HTT151" s="187"/>
      <c r="HTU151" s="165"/>
      <c r="HTV151" s="187"/>
      <c r="HTW151" s="165"/>
      <c r="HTX151" s="187"/>
      <c r="HTY151" s="165"/>
      <c r="HTZ151" s="187"/>
      <c r="HUA151" s="165"/>
      <c r="HUB151" s="187"/>
      <c r="HUC151" s="165"/>
      <c r="HUD151" s="187"/>
      <c r="HUE151" s="165"/>
      <c r="HUF151" s="187"/>
      <c r="HUG151" s="165"/>
      <c r="HUH151" s="187"/>
      <c r="HUI151" s="165"/>
      <c r="HUJ151" s="187"/>
      <c r="HUK151" s="165"/>
      <c r="HUL151" s="187"/>
      <c r="HUM151" s="165"/>
      <c r="HUN151" s="187"/>
      <c r="HUO151" s="165"/>
      <c r="HUP151" s="187"/>
      <c r="HUQ151" s="165"/>
      <c r="HUR151" s="187"/>
      <c r="HUS151" s="165"/>
      <c r="HUT151" s="187"/>
      <c r="HUU151" s="165"/>
      <c r="HUV151" s="187"/>
      <c r="HUW151" s="165"/>
      <c r="HUX151" s="187"/>
      <c r="HUY151" s="165"/>
      <c r="HUZ151" s="187"/>
      <c r="HVA151" s="165"/>
      <c r="HVB151" s="187"/>
      <c r="HVC151" s="165"/>
      <c r="HVD151" s="187"/>
      <c r="HVE151" s="165"/>
      <c r="HVF151" s="187"/>
      <c r="HVG151" s="165"/>
      <c r="HVH151" s="187"/>
      <c r="HVI151" s="165"/>
      <c r="HVJ151" s="187"/>
      <c r="HVK151" s="165"/>
      <c r="HVL151" s="187"/>
      <c r="HVM151" s="165"/>
      <c r="HVN151" s="187"/>
      <c r="HVO151" s="165"/>
      <c r="HVP151" s="187"/>
      <c r="HVQ151" s="165"/>
      <c r="HVR151" s="187"/>
      <c r="HVS151" s="165"/>
      <c r="HVT151" s="187"/>
      <c r="HVU151" s="165"/>
      <c r="HVV151" s="187"/>
      <c r="HVW151" s="165"/>
      <c r="HVX151" s="187"/>
      <c r="HVY151" s="165"/>
      <c r="HVZ151" s="187"/>
      <c r="HWA151" s="165"/>
      <c r="HWB151" s="187"/>
      <c r="HWC151" s="165"/>
      <c r="HWD151" s="187"/>
      <c r="HWE151" s="165"/>
      <c r="HWF151" s="187"/>
      <c r="HWG151" s="165"/>
      <c r="HWH151" s="187"/>
      <c r="HWI151" s="165"/>
      <c r="HWJ151" s="187"/>
      <c r="HWK151" s="165"/>
      <c r="HWL151" s="187"/>
      <c r="HWM151" s="165"/>
      <c r="HWN151" s="187"/>
      <c r="HWO151" s="165"/>
      <c r="HWP151" s="187"/>
      <c r="HWQ151" s="165"/>
      <c r="HWR151" s="187"/>
      <c r="HWS151" s="165"/>
      <c r="HWT151" s="187"/>
      <c r="HWU151" s="165"/>
      <c r="HWV151" s="187"/>
      <c r="HWW151" s="165"/>
      <c r="HWX151" s="187"/>
      <c r="HWY151" s="165"/>
      <c r="HWZ151" s="187"/>
      <c r="HXA151" s="165"/>
      <c r="HXB151" s="187"/>
      <c r="HXC151" s="165"/>
      <c r="HXD151" s="187"/>
      <c r="HXE151" s="165"/>
      <c r="HXF151" s="187"/>
      <c r="HXG151" s="165"/>
      <c r="HXH151" s="187"/>
      <c r="HXI151" s="165"/>
      <c r="HXJ151" s="187"/>
      <c r="HXK151" s="165"/>
      <c r="HXL151" s="187"/>
      <c r="HXM151" s="165"/>
      <c r="HXN151" s="187"/>
      <c r="HXO151" s="165"/>
      <c r="HXP151" s="187"/>
      <c r="HXQ151" s="165"/>
      <c r="HXR151" s="187"/>
      <c r="HXS151" s="165"/>
      <c r="HXT151" s="187"/>
      <c r="HXU151" s="165"/>
      <c r="HXV151" s="187"/>
      <c r="HXW151" s="165"/>
      <c r="HXX151" s="187"/>
      <c r="HXY151" s="165"/>
      <c r="HXZ151" s="187"/>
      <c r="HYA151" s="165"/>
      <c r="HYB151" s="187"/>
      <c r="HYC151" s="165"/>
      <c r="HYD151" s="187"/>
      <c r="HYE151" s="165"/>
      <c r="HYF151" s="187"/>
      <c r="HYG151" s="165"/>
      <c r="HYH151" s="187"/>
      <c r="HYI151" s="165"/>
      <c r="HYJ151" s="187"/>
      <c r="HYK151" s="165"/>
      <c r="HYL151" s="187"/>
      <c r="HYM151" s="165"/>
      <c r="HYN151" s="187"/>
      <c r="HYO151" s="165"/>
      <c r="HYP151" s="187"/>
      <c r="HYQ151" s="165"/>
      <c r="HYR151" s="187"/>
      <c r="HYS151" s="165"/>
      <c r="HYT151" s="187"/>
      <c r="HYU151" s="165"/>
      <c r="HYV151" s="187"/>
      <c r="HYW151" s="165"/>
      <c r="HYX151" s="187"/>
      <c r="HYY151" s="165"/>
      <c r="HYZ151" s="187"/>
      <c r="HZA151" s="165"/>
      <c r="HZB151" s="187"/>
      <c r="HZC151" s="165"/>
      <c r="HZD151" s="187"/>
      <c r="HZE151" s="165"/>
      <c r="HZF151" s="187"/>
      <c r="HZG151" s="165"/>
      <c r="HZH151" s="187"/>
      <c r="HZI151" s="165"/>
      <c r="HZJ151" s="187"/>
      <c r="HZK151" s="165"/>
      <c r="HZL151" s="187"/>
      <c r="HZM151" s="165"/>
      <c r="HZN151" s="187"/>
      <c r="HZO151" s="165"/>
      <c r="HZP151" s="187"/>
      <c r="HZQ151" s="165"/>
      <c r="HZR151" s="187"/>
      <c r="HZS151" s="165"/>
      <c r="HZT151" s="187"/>
      <c r="HZU151" s="165"/>
      <c r="HZV151" s="187"/>
      <c r="HZW151" s="165"/>
      <c r="HZX151" s="187"/>
      <c r="HZY151" s="165"/>
      <c r="HZZ151" s="187"/>
      <c r="IAA151" s="165"/>
      <c r="IAB151" s="187"/>
      <c r="IAC151" s="165"/>
      <c r="IAD151" s="187"/>
      <c r="IAE151" s="165"/>
      <c r="IAF151" s="187"/>
      <c r="IAG151" s="165"/>
      <c r="IAH151" s="187"/>
      <c r="IAI151" s="165"/>
      <c r="IAJ151" s="187"/>
      <c r="IAK151" s="165"/>
      <c r="IAL151" s="187"/>
      <c r="IAM151" s="165"/>
      <c r="IAN151" s="187"/>
      <c r="IAO151" s="165"/>
      <c r="IAP151" s="187"/>
      <c r="IAQ151" s="165"/>
      <c r="IAR151" s="187"/>
      <c r="IAS151" s="165"/>
      <c r="IAT151" s="187"/>
      <c r="IAU151" s="165"/>
      <c r="IAV151" s="187"/>
      <c r="IAW151" s="165"/>
      <c r="IAX151" s="187"/>
      <c r="IAY151" s="165"/>
      <c r="IAZ151" s="187"/>
      <c r="IBA151" s="165"/>
      <c r="IBB151" s="187"/>
      <c r="IBC151" s="165"/>
      <c r="IBD151" s="187"/>
      <c r="IBE151" s="165"/>
      <c r="IBF151" s="187"/>
      <c r="IBG151" s="165"/>
      <c r="IBH151" s="187"/>
      <c r="IBI151" s="165"/>
      <c r="IBJ151" s="187"/>
      <c r="IBK151" s="165"/>
      <c r="IBL151" s="187"/>
      <c r="IBM151" s="165"/>
      <c r="IBN151" s="187"/>
      <c r="IBO151" s="165"/>
      <c r="IBP151" s="187"/>
      <c r="IBQ151" s="165"/>
      <c r="IBR151" s="187"/>
      <c r="IBS151" s="165"/>
      <c r="IBT151" s="187"/>
      <c r="IBU151" s="165"/>
      <c r="IBV151" s="187"/>
      <c r="IBW151" s="165"/>
      <c r="IBX151" s="187"/>
      <c r="IBY151" s="165"/>
      <c r="IBZ151" s="187"/>
      <c r="ICA151" s="165"/>
      <c r="ICB151" s="187"/>
      <c r="ICC151" s="165"/>
      <c r="ICD151" s="187"/>
      <c r="ICE151" s="165"/>
      <c r="ICF151" s="187"/>
      <c r="ICG151" s="165"/>
      <c r="ICH151" s="187"/>
      <c r="ICI151" s="165"/>
      <c r="ICJ151" s="187"/>
      <c r="ICK151" s="165"/>
      <c r="ICL151" s="187"/>
      <c r="ICM151" s="165"/>
      <c r="ICN151" s="187"/>
      <c r="ICO151" s="165"/>
      <c r="ICP151" s="187"/>
      <c r="ICQ151" s="165"/>
      <c r="ICR151" s="187"/>
      <c r="ICS151" s="165"/>
      <c r="ICT151" s="187"/>
      <c r="ICU151" s="165"/>
      <c r="ICV151" s="187"/>
      <c r="ICW151" s="165"/>
      <c r="ICX151" s="187"/>
      <c r="ICY151" s="165"/>
      <c r="ICZ151" s="187"/>
      <c r="IDA151" s="165"/>
      <c r="IDB151" s="187"/>
      <c r="IDC151" s="165"/>
      <c r="IDD151" s="187"/>
      <c r="IDE151" s="165"/>
      <c r="IDF151" s="187"/>
      <c r="IDG151" s="165"/>
      <c r="IDH151" s="187"/>
      <c r="IDI151" s="165"/>
      <c r="IDJ151" s="187"/>
      <c r="IDK151" s="165"/>
      <c r="IDL151" s="187"/>
      <c r="IDM151" s="165"/>
      <c r="IDN151" s="187"/>
      <c r="IDO151" s="165"/>
      <c r="IDP151" s="187"/>
      <c r="IDQ151" s="165"/>
      <c r="IDR151" s="187"/>
      <c r="IDS151" s="165"/>
      <c r="IDT151" s="187"/>
      <c r="IDU151" s="165"/>
      <c r="IDV151" s="187"/>
      <c r="IDW151" s="165"/>
      <c r="IDX151" s="187"/>
      <c r="IDY151" s="165"/>
      <c r="IDZ151" s="187"/>
      <c r="IEA151" s="165"/>
      <c r="IEB151" s="187"/>
      <c r="IEC151" s="165"/>
      <c r="IED151" s="187"/>
      <c r="IEE151" s="165"/>
      <c r="IEF151" s="187"/>
      <c r="IEG151" s="165"/>
      <c r="IEH151" s="187"/>
      <c r="IEI151" s="165"/>
      <c r="IEJ151" s="187"/>
      <c r="IEK151" s="165"/>
      <c r="IEL151" s="187"/>
      <c r="IEM151" s="165"/>
      <c r="IEN151" s="187"/>
      <c r="IEO151" s="165"/>
      <c r="IEP151" s="187"/>
      <c r="IEQ151" s="165"/>
      <c r="IER151" s="187"/>
      <c r="IES151" s="165"/>
      <c r="IET151" s="187"/>
      <c r="IEU151" s="165"/>
      <c r="IEV151" s="187"/>
      <c r="IEW151" s="165"/>
      <c r="IEX151" s="187"/>
      <c r="IEY151" s="165"/>
      <c r="IEZ151" s="187"/>
      <c r="IFA151" s="165"/>
      <c r="IFB151" s="187"/>
      <c r="IFC151" s="165"/>
      <c r="IFD151" s="187"/>
      <c r="IFE151" s="165"/>
      <c r="IFF151" s="187"/>
      <c r="IFG151" s="165"/>
      <c r="IFH151" s="187"/>
      <c r="IFI151" s="165"/>
      <c r="IFJ151" s="187"/>
      <c r="IFK151" s="165"/>
      <c r="IFL151" s="187"/>
      <c r="IFM151" s="165"/>
      <c r="IFN151" s="187"/>
      <c r="IFO151" s="165"/>
      <c r="IFP151" s="187"/>
      <c r="IFQ151" s="165"/>
      <c r="IFR151" s="187"/>
      <c r="IFS151" s="165"/>
      <c r="IFT151" s="187"/>
      <c r="IFU151" s="165"/>
      <c r="IFV151" s="187"/>
      <c r="IFW151" s="165"/>
      <c r="IFX151" s="187"/>
      <c r="IFY151" s="165"/>
      <c r="IFZ151" s="187"/>
      <c r="IGA151" s="165"/>
      <c r="IGB151" s="187"/>
      <c r="IGC151" s="165"/>
      <c r="IGD151" s="187"/>
      <c r="IGE151" s="165"/>
      <c r="IGF151" s="187"/>
      <c r="IGG151" s="165"/>
      <c r="IGH151" s="187"/>
      <c r="IGI151" s="165"/>
      <c r="IGJ151" s="187"/>
      <c r="IGK151" s="165"/>
      <c r="IGL151" s="187"/>
      <c r="IGM151" s="165"/>
      <c r="IGN151" s="187"/>
      <c r="IGO151" s="165"/>
      <c r="IGP151" s="187"/>
      <c r="IGQ151" s="165"/>
      <c r="IGR151" s="187"/>
      <c r="IGS151" s="165"/>
      <c r="IGT151" s="187"/>
      <c r="IGU151" s="165"/>
      <c r="IGV151" s="187"/>
      <c r="IGW151" s="165"/>
      <c r="IGX151" s="187"/>
      <c r="IGY151" s="165"/>
      <c r="IGZ151" s="187"/>
      <c r="IHA151" s="165"/>
      <c r="IHB151" s="187"/>
      <c r="IHC151" s="165"/>
      <c r="IHD151" s="187"/>
      <c r="IHE151" s="165"/>
      <c r="IHF151" s="187"/>
      <c r="IHG151" s="165"/>
      <c r="IHH151" s="187"/>
      <c r="IHI151" s="165"/>
      <c r="IHJ151" s="187"/>
      <c r="IHK151" s="165"/>
      <c r="IHL151" s="187"/>
      <c r="IHM151" s="165"/>
      <c r="IHN151" s="187"/>
      <c r="IHO151" s="165"/>
      <c r="IHP151" s="187"/>
      <c r="IHQ151" s="165"/>
      <c r="IHR151" s="187"/>
      <c r="IHS151" s="165"/>
      <c r="IHT151" s="187"/>
      <c r="IHU151" s="165"/>
      <c r="IHV151" s="187"/>
      <c r="IHW151" s="165"/>
      <c r="IHX151" s="187"/>
      <c r="IHY151" s="165"/>
      <c r="IHZ151" s="187"/>
      <c r="IIA151" s="165"/>
      <c r="IIB151" s="187"/>
      <c r="IIC151" s="165"/>
      <c r="IID151" s="187"/>
      <c r="IIE151" s="165"/>
      <c r="IIF151" s="187"/>
      <c r="IIG151" s="165"/>
      <c r="IIH151" s="187"/>
      <c r="III151" s="165"/>
      <c r="IIJ151" s="187"/>
      <c r="IIK151" s="165"/>
      <c r="IIL151" s="187"/>
      <c r="IIM151" s="165"/>
      <c r="IIN151" s="187"/>
      <c r="IIO151" s="165"/>
      <c r="IIP151" s="187"/>
      <c r="IIQ151" s="165"/>
      <c r="IIR151" s="187"/>
      <c r="IIS151" s="165"/>
      <c r="IIT151" s="187"/>
      <c r="IIU151" s="165"/>
      <c r="IIV151" s="187"/>
      <c r="IIW151" s="165"/>
      <c r="IIX151" s="187"/>
      <c r="IIY151" s="165"/>
      <c r="IIZ151" s="187"/>
      <c r="IJA151" s="165"/>
      <c r="IJB151" s="187"/>
      <c r="IJC151" s="165"/>
      <c r="IJD151" s="187"/>
      <c r="IJE151" s="165"/>
      <c r="IJF151" s="187"/>
      <c r="IJG151" s="165"/>
      <c r="IJH151" s="187"/>
      <c r="IJI151" s="165"/>
      <c r="IJJ151" s="187"/>
      <c r="IJK151" s="165"/>
      <c r="IJL151" s="187"/>
      <c r="IJM151" s="165"/>
      <c r="IJN151" s="187"/>
      <c r="IJO151" s="165"/>
      <c r="IJP151" s="187"/>
      <c r="IJQ151" s="165"/>
      <c r="IJR151" s="187"/>
      <c r="IJS151" s="165"/>
      <c r="IJT151" s="187"/>
      <c r="IJU151" s="165"/>
      <c r="IJV151" s="187"/>
      <c r="IJW151" s="165"/>
      <c r="IJX151" s="187"/>
      <c r="IJY151" s="165"/>
      <c r="IJZ151" s="187"/>
      <c r="IKA151" s="165"/>
      <c r="IKB151" s="187"/>
      <c r="IKC151" s="165"/>
      <c r="IKD151" s="187"/>
      <c r="IKE151" s="165"/>
      <c r="IKF151" s="187"/>
      <c r="IKG151" s="165"/>
      <c r="IKH151" s="187"/>
      <c r="IKI151" s="165"/>
      <c r="IKJ151" s="187"/>
      <c r="IKK151" s="165"/>
      <c r="IKL151" s="187"/>
      <c r="IKM151" s="165"/>
      <c r="IKN151" s="187"/>
      <c r="IKO151" s="165"/>
      <c r="IKP151" s="187"/>
      <c r="IKQ151" s="165"/>
      <c r="IKR151" s="187"/>
      <c r="IKS151" s="165"/>
      <c r="IKT151" s="187"/>
      <c r="IKU151" s="165"/>
      <c r="IKV151" s="187"/>
      <c r="IKW151" s="165"/>
      <c r="IKX151" s="187"/>
      <c r="IKY151" s="165"/>
      <c r="IKZ151" s="187"/>
      <c r="ILA151" s="165"/>
      <c r="ILB151" s="187"/>
      <c r="ILC151" s="165"/>
      <c r="ILD151" s="187"/>
      <c r="ILE151" s="165"/>
      <c r="ILF151" s="187"/>
      <c r="ILG151" s="165"/>
      <c r="ILH151" s="187"/>
      <c r="ILI151" s="165"/>
      <c r="ILJ151" s="187"/>
      <c r="ILK151" s="165"/>
      <c r="ILL151" s="187"/>
      <c r="ILM151" s="165"/>
      <c r="ILN151" s="187"/>
      <c r="ILO151" s="165"/>
      <c r="ILP151" s="187"/>
      <c r="ILQ151" s="165"/>
      <c r="ILR151" s="187"/>
      <c r="ILS151" s="165"/>
      <c r="ILT151" s="187"/>
      <c r="ILU151" s="165"/>
      <c r="ILV151" s="187"/>
      <c r="ILW151" s="165"/>
      <c r="ILX151" s="187"/>
      <c r="ILY151" s="165"/>
      <c r="ILZ151" s="187"/>
      <c r="IMA151" s="165"/>
      <c r="IMB151" s="187"/>
      <c r="IMC151" s="165"/>
      <c r="IMD151" s="187"/>
      <c r="IME151" s="165"/>
      <c r="IMF151" s="187"/>
      <c r="IMG151" s="165"/>
      <c r="IMH151" s="187"/>
      <c r="IMI151" s="165"/>
      <c r="IMJ151" s="187"/>
      <c r="IMK151" s="165"/>
      <c r="IML151" s="187"/>
      <c r="IMM151" s="165"/>
      <c r="IMN151" s="187"/>
      <c r="IMO151" s="165"/>
      <c r="IMP151" s="187"/>
      <c r="IMQ151" s="165"/>
      <c r="IMR151" s="187"/>
      <c r="IMS151" s="165"/>
      <c r="IMT151" s="187"/>
      <c r="IMU151" s="165"/>
      <c r="IMV151" s="187"/>
      <c r="IMW151" s="165"/>
      <c r="IMX151" s="187"/>
      <c r="IMY151" s="165"/>
      <c r="IMZ151" s="187"/>
      <c r="INA151" s="165"/>
      <c r="INB151" s="187"/>
      <c r="INC151" s="165"/>
      <c r="IND151" s="187"/>
      <c r="INE151" s="165"/>
      <c r="INF151" s="187"/>
      <c r="ING151" s="165"/>
      <c r="INH151" s="187"/>
      <c r="INI151" s="165"/>
      <c r="INJ151" s="187"/>
      <c r="INK151" s="165"/>
      <c r="INL151" s="187"/>
      <c r="INM151" s="165"/>
      <c r="INN151" s="187"/>
      <c r="INO151" s="165"/>
      <c r="INP151" s="187"/>
      <c r="INQ151" s="165"/>
      <c r="INR151" s="187"/>
      <c r="INS151" s="165"/>
      <c r="INT151" s="187"/>
      <c r="INU151" s="165"/>
      <c r="INV151" s="187"/>
      <c r="INW151" s="165"/>
      <c r="INX151" s="187"/>
      <c r="INY151" s="165"/>
      <c r="INZ151" s="187"/>
      <c r="IOA151" s="165"/>
      <c r="IOB151" s="187"/>
      <c r="IOC151" s="165"/>
      <c r="IOD151" s="187"/>
      <c r="IOE151" s="165"/>
      <c r="IOF151" s="187"/>
      <c r="IOG151" s="165"/>
      <c r="IOH151" s="187"/>
      <c r="IOI151" s="165"/>
      <c r="IOJ151" s="187"/>
      <c r="IOK151" s="165"/>
      <c r="IOL151" s="187"/>
      <c r="IOM151" s="165"/>
      <c r="ION151" s="187"/>
      <c r="IOO151" s="165"/>
      <c r="IOP151" s="187"/>
      <c r="IOQ151" s="165"/>
      <c r="IOR151" s="187"/>
      <c r="IOS151" s="165"/>
      <c r="IOT151" s="187"/>
      <c r="IOU151" s="165"/>
      <c r="IOV151" s="187"/>
      <c r="IOW151" s="165"/>
      <c r="IOX151" s="187"/>
      <c r="IOY151" s="165"/>
      <c r="IOZ151" s="187"/>
      <c r="IPA151" s="165"/>
      <c r="IPB151" s="187"/>
      <c r="IPC151" s="165"/>
      <c r="IPD151" s="187"/>
      <c r="IPE151" s="165"/>
      <c r="IPF151" s="187"/>
      <c r="IPG151" s="165"/>
      <c r="IPH151" s="187"/>
      <c r="IPI151" s="165"/>
      <c r="IPJ151" s="187"/>
      <c r="IPK151" s="165"/>
      <c r="IPL151" s="187"/>
      <c r="IPM151" s="165"/>
      <c r="IPN151" s="187"/>
      <c r="IPO151" s="165"/>
      <c r="IPP151" s="187"/>
      <c r="IPQ151" s="165"/>
      <c r="IPR151" s="187"/>
      <c r="IPS151" s="165"/>
      <c r="IPT151" s="187"/>
      <c r="IPU151" s="165"/>
      <c r="IPV151" s="187"/>
      <c r="IPW151" s="165"/>
      <c r="IPX151" s="187"/>
      <c r="IPY151" s="165"/>
      <c r="IPZ151" s="187"/>
      <c r="IQA151" s="165"/>
      <c r="IQB151" s="187"/>
      <c r="IQC151" s="165"/>
      <c r="IQD151" s="187"/>
      <c r="IQE151" s="165"/>
      <c r="IQF151" s="187"/>
      <c r="IQG151" s="165"/>
      <c r="IQH151" s="187"/>
      <c r="IQI151" s="165"/>
      <c r="IQJ151" s="187"/>
      <c r="IQK151" s="165"/>
      <c r="IQL151" s="187"/>
      <c r="IQM151" s="165"/>
      <c r="IQN151" s="187"/>
      <c r="IQO151" s="165"/>
      <c r="IQP151" s="187"/>
      <c r="IQQ151" s="165"/>
      <c r="IQR151" s="187"/>
      <c r="IQS151" s="165"/>
      <c r="IQT151" s="187"/>
      <c r="IQU151" s="165"/>
      <c r="IQV151" s="187"/>
      <c r="IQW151" s="165"/>
      <c r="IQX151" s="187"/>
      <c r="IQY151" s="165"/>
      <c r="IQZ151" s="187"/>
      <c r="IRA151" s="165"/>
      <c r="IRB151" s="187"/>
      <c r="IRC151" s="165"/>
      <c r="IRD151" s="187"/>
      <c r="IRE151" s="165"/>
      <c r="IRF151" s="187"/>
      <c r="IRG151" s="165"/>
      <c r="IRH151" s="187"/>
      <c r="IRI151" s="165"/>
      <c r="IRJ151" s="187"/>
      <c r="IRK151" s="165"/>
      <c r="IRL151" s="187"/>
      <c r="IRM151" s="165"/>
      <c r="IRN151" s="187"/>
      <c r="IRO151" s="165"/>
      <c r="IRP151" s="187"/>
      <c r="IRQ151" s="165"/>
      <c r="IRR151" s="187"/>
      <c r="IRS151" s="165"/>
      <c r="IRT151" s="187"/>
      <c r="IRU151" s="165"/>
      <c r="IRV151" s="187"/>
      <c r="IRW151" s="165"/>
      <c r="IRX151" s="187"/>
      <c r="IRY151" s="165"/>
      <c r="IRZ151" s="187"/>
      <c r="ISA151" s="165"/>
      <c r="ISB151" s="187"/>
      <c r="ISC151" s="165"/>
      <c r="ISD151" s="187"/>
      <c r="ISE151" s="165"/>
      <c r="ISF151" s="187"/>
      <c r="ISG151" s="165"/>
      <c r="ISH151" s="187"/>
      <c r="ISI151" s="165"/>
      <c r="ISJ151" s="187"/>
      <c r="ISK151" s="165"/>
      <c r="ISL151" s="187"/>
      <c r="ISM151" s="165"/>
      <c r="ISN151" s="187"/>
      <c r="ISO151" s="165"/>
      <c r="ISP151" s="187"/>
      <c r="ISQ151" s="165"/>
      <c r="ISR151" s="187"/>
      <c r="ISS151" s="165"/>
      <c r="IST151" s="187"/>
      <c r="ISU151" s="165"/>
      <c r="ISV151" s="187"/>
      <c r="ISW151" s="165"/>
      <c r="ISX151" s="187"/>
      <c r="ISY151" s="165"/>
      <c r="ISZ151" s="187"/>
      <c r="ITA151" s="165"/>
      <c r="ITB151" s="187"/>
      <c r="ITC151" s="165"/>
      <c r="ITD151" s="187"/>
      <c r="ITE151" s="165"/>
      <c r="ITF151" s="187"/>
      <c r="ITG151" s="165"/>
      <c r="ITH151" s="187"/>
      <c r="ITI151" s="165"/>
      <c r="ITJ151" s="187"/>
      <c r="ITK151" s="165"/>
      <c r="ITL151" s="187"/>
      <c r="ITM151" s="165"/>
      <c r="ITN151" s="187"/>
      <c r="ITO151" s="165"/>
      <c r="ITP151" s="187"/>
      <c r="ITQ151" s="165"/>
      <c r="ITR151" s="187"/>
      <c r="ITS151" s="165"/>
      <c r="ITT151" s="187"/>
      <c r="ITU151" s="165"/>
      <c r="ITV151" s="187"/>
      <c r="ITW151" s="165"/>
      <c r="ITX151" s="187"/>
      <c r="ITY151" s="165"/>
      <c r="ITZ151" s="187"/>
      <c r="IUA151" s="165"/>
      <c r="IUB151" s="187"/>
      <c r="IUC151" s="165"/>
      <c r="IUD151" s="187"/>
      <c r="IUE151" s="165"/>
      <c r="IUF151" s="187"/>
      <c r="IUG151" s="165"/>
      <c r="IUH151" s="187"/>
      <c r="IUI151" s="165"/>
      <c r="IUJ151" s="187"/>
      <c r="IUK151" s="165"/>
      <c r="IUL151" s="187"/>
      <c r="IUM151" s="165"/>
      <c r="IUN151" s="187"/>
      <c r="IUO151" s="165"/>
      <c r="IUP151" s="187"/>
      <c r="IUQ151" s="165"/>
      <c r="IUR151" s="187"/>
      <c r="IUS151" s="165"/>
      <c r="IUT151" s="187"/>
      <c r="IUU151" s="165"/>
      <c r="IUV151" s="187"/>
      <c r="IUW151" s="165"/>
      <c r="IUX151" s="187"/>
      <c r="IUY151" s="165"/>
      <c r="IUZ151" s="187"/>
      <c r="IVA151" s="165"/>
      <c r="IVB151" s="187"/>
      <c r="IVC151" s="165"/>
      <c r="IVD151" s="187"/>
      <c r="IVE151" s="165"/>
      <c r="IVF151" s="187"/>
      <c r="IVG151" s="165"/>
      <c r="IVH151" s="187"/>
      <c r="IVI151" s="165"/>
      <c r="IVJ151" s="187"/>
      <c r="IVK151" s="165"/>
      <c r="IVL151" s="187"/>
      <c r="IVM151" s="165"/>
      <c r="IVN151" s="187"/>
      <c r="IVO151" s="165"/>
      <c r="IVP151" s="187"/>
      <c r="IVQ151" s="165"/>
      <c r="IVR151" s="187"/>
      <c r="IVS151" s="165"/>
      <c r="IVT151" s="187"/>
      <c r="IVU151" s="165"/>
      <c r="IVV151" s="187"/>
      <c r="IVW151" s="165"/>
      <c r="IVX151" s="187"/>
      <c r="IVY151" s="165"/>
      <c r="IVZ151" s="187"/>
      <c r="IWA151" s="165"/>
      <c r="IWB151" s="187"/>
      <c r="IWC151" s="165"/>
      <c r="IWD151" s="187"/>
      <c r="IWE151" s="165"/>
      <c r="IWF151" s="187"/>
      <c r="IWG151" s="165"/>
      <c r="IWH151" s="187"/>
      <c r="IWI151" s="165"/>
      <c r="IWJ151" s="187"/>
      <c r="IWK151" s="165"/>
      <c r="IWL151" s="187"/>
      <c r="IWM151" s="165"/>
      <c r="IWN151" s="187"/>
      <c r="IWO151" s="165"/>
      <c r="IWP151" s="187"/>
      <c r="IWQ151" s="165"/>
      <c r="IWR151" s="187"/>
      <c r="IWS151" s="165"/>
      <c r="IWT151" s="187"/>
      <c r="IWU151" s="165"/>
      <c r="IWV151" s="187"/>
      <c r="IWW151" s="165"/>
      <c r="IWX151" s="187"/>
      <c r="IWY151" s="165"/>
      <c r="IWZ151" s="187"/>
      <c r="IXA151" s="165"/>
      <c r="IXB151" s="187"/>
      <c r="IXC151" s="165"/>
      <c r="IXD151" s="187"/>
      <c r="IXE151" s="165"/>
      <c r="IXF151" s="187"/>
      <c r="IXG151" s="165"/>
      <c r="IXH151" s="187"/>
      <c r="IXI151" s="165"/>
      <c r="IXJ151" s="187"/>
      <c r="IXK151" s="165"/>
      <c r="IXL151" s="187"/>
      <c r="IXM151" s="165"/>
      <c r="IXN151" s="187"/>
      <c r="IXO151" s="165"/>
      <c r="IXP151" s="187"/>
      <c r="IXQ151" s="165"/>
      <c r="IXR151" s="187"/>
      <c r="IXS151" s="165"/>
      <c r="IXT151" s="187"/>
      <c r="IXU151" s="165"/>
      <c r="IXV151" s="187"/>
      <c r="IXW151" s="165"/>
      <c r="IXX151" s="187"/>
      <c r="IXY151" s="165"/>
      <c r="IXZ151" s="187"/>
      <c r="IYA151" s="165"/>
      <c r="IYB151" s="187"/>
      <c r="IYC151" s="165"/>
      <c r="IYD151" s="187"/>
      <c r="IYE151" s="165"/>
      <c r="IYF151" s="187"/>
      <c r="IYG151" s="165"/>
      <c r="IYH151" s="187"/>
      <c r="IYI151" s="165"/>
      <c r="IYJ151" s="187"/>
      <c r="IYK151" s="165"/>
      <c r="IYL151" s="187"/>
      <c r="IYM151" s="165"/>
      <c r="IYN151" s="187"/>
      <c r="IYO151" s="165"/>
      <c r="IYP151" s="187"/>
      <c r="IYQ151" s="165"/>
      <c r="IYR151" s="187"/>
      <c r="IYS151" s="165"/>
      <c r="IYT151" s="187"/>
      <c r="IYU151" s="165"/>
      <c r="IYV151" s="187"/>
      <c r="IYW151" s="165"/>
      <c r="IYX151" s="187"/>
      <c r="IYY151" s="165"/>
      <c r="IYZ151" s="187"/>
      <c r="IZA151" s="165"/>
      <c r="IZB151" s="187"/>
      <c r="IZC151" s="165"/>
      <c r="IZD151" s="187"/>
      <c r="IZE151" s="165"/>
      <c r="IZF151" s="187"/>
      <c r="IZG151" s="165"/>
      <c r="IZH151" s="187"/>
      <c r="IZI151" s="165"/>
      <c r="IZJ151" s="187"/>
      <c r="IZK151" s="165"/>
      <c r="IZL151" s="187"/>
      <c r="IZM151" s="165"/>
      <c r="IZN151" s="187"/>
      <c r="IZO151" s="165"/>
      <c r="IZP151" s="187"/>
      <c r="IZQ151" s="165"/>
      <c r="IZR151" s="187"/>
      <c r="IZS151" s="165"/>
      <c r="IZT151" s="187"/>
      <c r="IZU151" s="165"/>
      <c r="IZV151" s="187"/>
      <c r="IZW151" s="165"/>
      <c r="IZX151" s="187"/>
      <c r="IZY151" s="165"/>
      <c r="IZZ151" s="187"/>
      <c r="JAA151" s="165"/>
      <c r="JAB151" s="187"/>
      <c r="JAC151" s="165"/>
      <c r="JAD151" s="187"/>
      <c r="JAE151" s="165"/>
      <c r="JAF151" s="187"/>
      <c r="JAG151" s="165"/>
      <c r="JAH151" s="187"/>
      <c r="JAI151" s="165"/>
      <c r="JAJ151" s="187"/>
      <c r="JAK151" s="165"/>
      <c r="JAL151" s="187"/>
      <c r="JAM151" s="165"/>
      <c r="JAN151" s="187"/>
      <c r="JAO151" s="165"/>
      <c r="JAP151" s="187"/>
      <c r="JAQ151" s="165"/>
      <c r="JAR151" s="187"/>
      <c r="JAS151" s="165"/>
      <c r="JAT151" s="187"/>
      <c r="JAU151" s="165"/>
      <c r="JAV151" s="187"/>
      <c r="JAW151" s="165"/>
      <c r="JAX151" s="187"/>
      <c r="JAY151" s="165"/>
      <c r="JAZ151" s="187"/>
      <c r="JBA151" s="165"/>
      <c r="JBB151" s="187"/>
      <c r="JBC151" s="165"/>
      <c r="JBD151" s="187"/>
      <c r="JBE151" s="165"/>
      <c r="JBF151" s="187"/>
      <c r="JBG151" s="165"/>
      <c r="JBH151" s="187"/>
      <c r="JBI151" s="165"/>
      <c r="JBJ151" s="187"/>
      <c r="JBK151" s="165"/>
      <c r="JBL151" s="187"/>
      <c r="JBM151" s="165"/>
      <c r="JBN151" s="187"/>
      <c r="JBO151" s="165"/>
      <c r="JBP151" s="187"/>
      <c r="JBQ151" s="165"/>
      <c r="JBR151" s="187"/>
      <c r="JBS151" s="165"/>
      <c r="JBT151" s="187"/>
      <c r="JBU151" s="165"/>
      <c r="JBV151" s="187"/>
      <c r="JBW151" s="165"/>
      <c r="JBX151" s="187"/>
      <c r="JBY151" s="165"/>
      <c r="JBZ151" s="187"/>
      <c r="JCA151" s="165"/>
      <c r="JCB151" s="187"/>
      <c r="JCC151" s="165"/>
      <c r="JCD151" s="187"/>
      <c r="JCE151" s="165"/>
      <c r="JCF151" s="187"/>
      <c r="JCG151" s="165"/>
      <c r="JCH151" s="187"/>
      <c r="JCI151" s="165"/>
      <c r="JCJ151" s="187"/>
      <c r="JCK151" s="165"/>
      <c r="JCL151" s="187"/>
      <c r="JCM151" s="165"/>
      <c r="JCN151" s="187"/>
      <c r="JCO151" s="165"/>
      <c r="JCP151" s="187"/>
      <c r="JCQ151" s="165"/>
      <c r="JCR151" s="187"/>
      <c r="JCS151" s="165"/>
      <c r="JCT151" s="187"/>
      <c r="JCU151" s="165"/>
      <c r="JCV151" s="187"/>
      <c r="JCW151" s="165"/>
      <c r="JCX151" s="187"/>
      <c r="JCY151" s="165"/>
      <c r="JCZ151" s="187"/>
      <c r="JDA151" s="165"/>
      <c r="JDB151" s="187"/>
      <c r="JDC151" s="165"/>
      <c r="JDD151" s="187"/>
      <c r="JDE151" s="165"/>
      <c r="JDF151" s="187"/>
      <c r="JDG151" s="165"/>
      <c r="JDH151" s="187"/>
      <c r="JDI151" s="165"/>
      <c r="JDJ151" s="187"/>
      <c r="JDK151" s="165"/>
      <c r="JDL151" s="187"/>
      <c r="JDM151" s="165"/>
      <c r="JDN151" s="187"/>
      <c r="JDO151" s="165"/>
      <c r="JDP151" s="187"/>
      <c r="JDQ151" s="165"/>
      <c r="JDR151" s="187"/>
      <c r="JDS151" s="165"/>
      <c r="JDT151" s="187"/>
      <c r="JDU151" s="165"/>
      <c r="JDV151" s="187"/>
      <c r="JDW151" s="165"/>
      <c r="JDX151" s="187"/>
      <c r="JDY151" s="165"/>
      <c r="JDZ151" s="187"/>
      <c r="JEA151" s="165"/>
      <c r="JEB151" s="187"/>
      <c r="JEC151" s="165"/>
      <c r="JED151" s="187"/>
      <c r="JEE151" s="165"/>
      <c r="JEF151" s="187"/>
      <c r="JEG151" s="165"/>
      <c r="JEH151" s="187"/>
      <c r="JEI151" s="165"/>
      <c r="JEJ151" s="187"/>
      <c r="JEK151" s="165"/>
      <c r="JEL151" s="187"/>
      <c r="JEM151" s="165"/>
      <c r="JEN151" s="187"/>
      <c r="JEO151" s="165"/>
      <c r="JEP151" s="187"/>
      <c r="JEQ151" s="165"/>
      <c r="JER151" s="187"/>
      <c r="JES151" s="165"/>
      <c r="JET151" s="187"/>
      <c r="JEU151" s="165"/>
      <c r="JEV151" s="187"/>
      <c r="JEW151" s="165"/>
      <c r="JEX151" s="187"/>
      <c r="JEY151" s="165"/>
      <c r="JEZ151" s="187"/>
      <c r="JFA151" s="165"/>
      <c r="JFB151" s="187"/>
      <c r="JFC151" s="165"/>
      <c r="JFD151" s="187"/>
      <c r="JFE151" s="165"/>
      <c r="JFF151" s="187"/>
      <c r="JFG151" s="165"/>
      <c r="JFH151" s="187"/>
      <c r="JFI151" s="165"/>
      <c r="JFJ151" s="187"/>
      <c r="JFK151" s="165"/>
      <c r="JFL151" s="187"/>
      <c r="JFM151" s="165"/>
      <c r="JFN151" s="187"/>
      <c r="JFO151" s="165"/>
      <c r="JFP151" s="187"/>
      <c r="JFQ151" s="165"/>
      <c r="JFR151" s="187"/>
      <c r="JFS151" s="165"/>
      <c r="JFT151" s="187"/>
      <c r="JFU151" s="165"/>
      <c r="JFV151" s="187"/>
      <c r="JFW151" s="165"/>
      <c r="JFX151" s="187"/>
      <c r="JFY151" s="165"/>
      <c r="JFZ151" s="187"/>
      <c r="JGA151" s="165"/>
      <c r="JGB151" s="187"/>
      <c r="JGC151" s="165"/>
      <c r="JGD151" s="187"/>
      <c r="JGE151" s="165"/>
      <c r="JGF151" s="187"/>
      <c r="JGG151" s="165"/>
      <c r="JGH151" s="187"/>
      <c r="JGI151" s="165"/>
      <c r="JGJ151" s="187"/>
      <c r="JGK151" s="165"/>
      <c r="JGL151" s="187"/>
      <c r="JGM151" s="165"/>
      <c r="JGN151" s="187"/>
      <c r="JGO151" s="165"/>
      <c r="JGP151" s="187"/>
      <c r="JGQ151" s="165"/>
      <c r="JGR151" s="187"/>
      <c r="JGS151" s="165"/>
      <c r="JGT151" s="187"/>
      <c r="JGU151" s="165"/>
      <c r="JGV151" s="187"/>
      <c r="JGW151" s="165"/>
      <c r="JGX151" s="187"/>
      <c r="JGY151" s="165"/>
      <c r="JGZ151" s="187"/>
      <c r="JHA151" s="165"/>
      <c r="JHB151" s="187"/>
      <c r="JHC151" s="165"/>
      <c r="JHD151" s="187"/>
      <c r="JHE151" s="165"/>
      <c r="JHF151" s="187"/>
      <c r="JHG151" s="165"/>
      <c r="JHH151" s="187"/>
      <c r="JHI151" s="165"/>
      <c r="JHJ151" s="187"/>
      <c r="JHK151" s="165"/>
      <c r="JHL151" s="187"/>
      <c r="JHM151" s="165"/>
      <c r="JHN151" s="187"/>
      <c r="JHO151" s="165"/>
      <c r="JHP151" s="187"/>
      <c r="JHQ151" s="165"/>
      <c r="JHR151" s="187"/>
      <c r="JHS151" s="165"/>
      <c r="JHT151" s="187"/>
      <c r="JHU151" s="165"/>
      <c r="JHV151" s="187"/>
      <c r="JHW151" s="165"/>
      <c r="JHX151" s="187"/>
      <c r="JHY151" s="165"/>
      <c r="JHZ151" s="187"/>
      <c r="JIA151" s="165"/>
      <c r="JIB151" s="187"/>
      <c r="JIC151" s="165"/>
      <c r="JID151" s="187"/>
      <c r="JIE151" s="165"/>
      <c r="JIF151" s="187"/>
      <c r="JIG151" s="165"/>
      <c r="JIH151" s="187"/>
      <c r="JII151" s="165"/>
      <c r="JIJ151" s="187"/>
      <c r="JIK151" s="165"/>
      <c r="JIL151" s="187"/>
      <c r="JIM151" s="165"/>
      <c r="JIN151" s="187"/>
      <c r="JIO151" s="165"/>
      <c r="JIP151" s="187"/>
      <c r="JIQ151" s="165"/>
      <c r="JIR151" s="187"/>
      <c r="JIS151" s="165"/>
      <c r="JIT151" s="187"/>
      <c r="JIU151" s="165"/>
      <c r="JIV151" s="187"/>
      <c r="JIW151" s="165"/>
      <c r="JIX151" s="187"/>
      <c r="JIY151" s="165"/>
      <c r="JIZ151" s="187"/>
      <c r="JJA151" s="165"/>
      <c r="JJB151" s="187"/>
      <c r="JJC151" s="165"/>
      <c r="JJD151" s="187"/>
      <c r="JJE151" s="165"/>
      <c r="JJF151" s="187"/>
      <c r="JJG151" s="165"/>
      <c r="JJH151" s="187"/>
      <c r="JJI151" s="165"/>
      <c r="JJJ151" s="187"/>
      <c r="JJK151" s="165"/>
      <c r="JJL151" s="187"/>
      <c r="JJM151" s="165"/>
      <c r="JJN151" s="187"/>
      <c r="JJO151" s="165"/>
      <c r="JJP151" s="187"/>
      <c r="JJQ151" s="165"/>
      <c r="JJR151" s="187"/>
      <c r="JJS151" s="165"/>
      <c r="JJT151" s="187"/>
      <c r="JJU151" s="165"/>
      <c r="JJV151" s="187"/>
      <c r="JJW151" s="165"/>
      <c r="JJX151" s="187"/>
      <c r="JJY151" s="165"/>
      <c r="JJZ151" s="187"/>
      <c r="JKA151" s="165"/>
      <c r="JKB151" s="187"/>
      <c r="JKC151" s="165"/>
      <c r="JKD151" s="187"/>
      <c r="JKE151" s="165"/>
      <c r="JKF151" s="187"/>
      <c r="JKG151" s="165"/>
      <c r="JKH151" s="187"/>
      <c r="JKI151" s="165"/>
      <c r="JKJ151" s="187"/>
      <c r="JKK151" s="165"/>
      <c r="JKL151" s="187"/>
      <c r="JKM151" s="165"/>
      <c r="JKN151" s="187"/>
      <c r="JKO151" s="165"/>
      <c r="JKP151" s="187"/>
      <c r="JKQ151" s="165"/>
      <c r="JKR151" s="187"/>
      <c r="JKS151" s="165"/>
      <c r="JKT151" s="187"/>
      <c r="JKU151" s="165"/>
      <c r="JKV151" s="187"/>
      <c r="JKW151" s="165"/>
      <c r="JKX151" s="187"/>
      <c r="JKY151" s="165"/>
      <c r="JKZ151" s="187"/>
      <c r="JLA151" s="165"/>
      <c r="JLB151" s="187"/>
      <c r="JLC151" s="165"/>
      <c r="JLD151" s="187"/>
      <c r="JLE151" s="165"/>
      <c r="JLF151" s="187"/>
      <c r="JLG151" s="165"/>
      <c r="JLH151" s="187"/>
      <c r="JLI151" s="165"/>
      <c r="JLJ151" s="187"/>
      <c r="JLK151" s="165"/>
      <c r="JLL151" s="187"/>
      <c r="JLM151" s="165"/>
      <c r="JLN151" s="187"/>
      <c r="JLO151" s="165"/>
      <c r="JLP151" s="187"/>
      <c r="JLQ151" s="165"/>
      <c r="JLR151" s="187"/>
      <c r="JLS151" s="165"/>
      <c r="JLT151" s="187"/>
      <c r="JLU151" s="165"/>
      <c r="JLV151" s="187"/>
      <c r="JLW151" s="165"/>
      <c r="JLX151" s="187"/>
      <c r="JLY151" s="165"/>
      <c r="JLZ151" s="187"/>
      <c r="JMA151" s="165"/>
      <c r="JMB151" s="187"/>
      <c r="JMC151" s="165"/>
      <c r="JMD151" s="187"/>
      <c r="JME151" s="165"/>
      <c r="JMF151" s="187"/>
      <c r="JMG151" s="165"/>
      <c r="JMH151" s="187"/>
      <c r="JMI151" s="165"/>
      <c r="JMJ151" s="187"/>
      <c r="JMK151" s="165"/>
      <c r="JML151" s="187"/>
      <c r="JMM151" s="165"/>
      <c r="JMN151" s="187"/>
      <c r="JMO151" s="165"/>
      <c r="JMP151" s="187"/>
      <c r="JMQ151" s="165"/>
      <c r="JMR151" s="187"/>
      <c r="JMS151" s="165"/>
      <c r="JMT151" s="187"/>
      <c r="JMU151" s="165"/>
      <c r="JMV151" s="187"/>
      <c r="JMW151" s="165"/>
      <c r="JMX151" s="187"/>
      <c r="JMY151" s="165"/>
      <c r="JMZ151" s="187"/>
      <c r="JNA151" s="165"/>
      <c r="JNB151" s="187"/>
      <c r="JNC151" s="165"/>
      <c r="JND151" s="187"/>
      <c r="JNE151" s="165"/>
      <c r="JNF151" s="187"/>
      <c r="JNG151" s="165"/>
      <c r="JNH151" s="187"/>
      <c r="JNI151" s="165"/>
      <c r="JNJ151" s="187"/>
      <c r="JNK151" s="165"/>
      <c r="JNL151" s="187"/>
      <c r="JNM151" s="165"/>
      <c r="JNN151" s="187"/>
      <c r="JNO151" s="165"/>
      <c r="JNP151" s="187"/>
      <c r="JNQ151" s="165"/>
      <c r="JNR151" s="187"/>
      <c r="JNS151" s="165"/>
      <c r="JNT151" s="187"/>
      <c r="JNU151" s="165"/>
      <c r="JNV151" s="187"/>
      <c r="JNW151" s="165"/>
      <c r="JNX151" s="187"/>
      <c r="JNY151" s="165"/>
      <c r="JNZ151" s="187"/>
      <c r="JOA151" s="165"/>
      <c r="JOB151" s="187"/>
      <c r="JOC151" s="165"/>
      <c r="JOD151" s="187"/>
      <c r="JOE151" s="165"/>
      <c r="JOF151" s="187"/>
      <c r="JOG151" s="165"/>
      <c r="JOH151" s="187"/>
      <c r="JOI151" s="165"/>
      <c r="JOJ151" s="187"/>
      <c r="JOK151" s="165"/>
      <c r="JOL151" s="187"/>
      <c r="JOM151" s="165"/>
      <c r="JON151" s="187"/>
      <c r="JOO151" s="165"/>
      <c r="JOP151" s="187"/>
      <c r="JOQ151" s="165"/>
      <c r="JOR151" s="187"/>
      <c r="JOS151" s="165"/>
      <c r="JOT151" s="187"/>
      <c r="JOU151" s="165"/>
      <c r="JOV151" s="187"/>
      <c r="JOW151" s="165"/>
      <c r="JOX151" s="187"/>
      <c r="JOY151" s="165"/>
      <c r="JOZ151" s="187"/>
      <c r="JPA151" s="165"/>
      <c r="JPB151" s="187"/>
      <c r="JPC151" s="165"/>
      <c r="JPD151" s="187"/>
      <c r="JPE151" s="165"/>
      <c r="JPF151" s="187"/>
      <c r="JPG151" s="165"/>
      <c r="JPH151" s="187"/>
      <c r="JPI151" s="165"/>
      <c r="JPJ151" s="187"/>
      <c r="JPK151" s="165"/>
      <c r="JPL151" s="187"/>
      <c r="JPM151" s="165"/>
      <c r="JPN151" s="187"/>
      <c r="JPO151" s="165"/>
      <c r="JPP151" s="187"/>
      <c r="JPQ151" s="165"/>
      <c r="JPR151" s="187"/>
      <c r="JPS151" s="165"/>
      <c r="JPT151" s="187"/>
      <c r="JPU151" s="165"/>
      <c r="JPV151" s="187"/>
      <c r="JPW151" s="165"/>
      <c r="JPX151" s="187"/>
      <c r="JPY151" s="165"/>
      <c r="JPZ151" s="187"/>
      <c r="JQA151" s="165"/>
      <c r="JQB151" s="187"/>
      <c r="JQC151" s="165"/>
      <c r="JQD151" s="187"/>
      <c r="JQE151" s="165"/>
      <c r="JQF151" s="187"/>
      <c r="JQG151" s="165"/>
      <c r="JQH151" s="187"/>
      <c r="JQI151" s="165"/>
      <c r="JQJ151" s="187"/>
      <c r="JQK151" s="165"/>
      <c r="JQL151" s="187"/>
      <c r="JQM151" s="165"/>
      <c r="JQN151" s="187"/>
      <c r="JQO151" s="165"/>
      <c r="JQP151" s="187"/>
      <c r="JQQ151" s="165"/>
      <c r="JQR151" s="187"/>
      <c r="JQS151" s="165"/>
      <c r="JQT151" s="187"/>
      <c r="JQU151" s="165"/>
      <c r="JQV151" s="187"/>
      <c r="JQW151" s="165"/>
      <c r="JQX151" s="187"/>
      <c r="JQY151" s="165"/>
      <c r="JQZ151" s="187"/>
      <c r="JRA151" s="165"/>
      <c r="JRB151" s="187"/>
      <c r="JRC151" s="165"/>
      <c r="JRD151" s="187"/>
      <c r="JRE151" s="165"/>
      <c r="JRF151" s="187"/>
      <c r="JRG151" s="165"/>
      <c r="JRH151" s="187"/>
      <c r="JRI151" s="165"/>
      <c r="JRJ151" s="187"/>
      <c r="JRK151" s="165"/>
      <c r="JRL151" s="187"/>
      <c r="JRM151" s="165"/>
      <c r="JRN151" s="187"/>
      <c r="JRO151" s="165"/>
      <c r="JRP151" s="187"/>
      <c r="JRQ151" s="165"/>
      <c r="JRR151" s="187"/>
      <c r="JRS151" s="165"/>
      <c r="JRT151" s="187"/>
      <c r="JRU151" s="165"/>
      <c r="JRV151" s="187"/>
      <c r="JRW151" s="165"/>
      <c r="JRX151" s="187"/>
      <c r="JRY151" s="165"/>
      <c r="JRZ151" s="187"/>
      <c r="JSA151" s="165"/>
      <c r="JSB151" s="187"/>
      <c r="JSC151" s="165"/>
      <c r="JSD151" s="187"/>
      <c r="JSE151" s="165"/>
      <c r="JSF151" s="187"/>
      <c r="JSG151" s="165"/>
      <c r="JSH151" s="187"/>
      <c r="JSI151" s="165"/>
      <c r="JSJ151" s="187"/>
      <c r="JSK151" s="165"/>
      <c r="JSL151" s="187"/>
      <c r="JSM151" s="165"/>
      <c r="JSN151" s="187"/>
      <c r="JSO151" s="165"/>
      <c r="JSP151" s="187"/>
      <c r="JSQ151" s="165"/>
      <c r="JSR151" s="187"/>
      <c r="JSS151" s="165"/>
      <c r="JST151" s="187"/>
      <c r="JSU151" s="165"/>
      <c r="JSV151" s="187"/>
      <c r="JSW151" s="165"/>
      <c r="JSX151" s="187"/>
      <c r="JSY151" s="165"/>
      <c r="JSZ151" s="187"/>
      <c r="JTA151" s="165"/>
      <c r="JTB151" s="187"/>
      <c r="JTC151" s="165"/>
      <c r="JTD151" s="187"/>
      <c r="JTE151" s="165"/>
      <c r="JTF151" s="187"/>
      <c r="JTG151" s="165"/>
      <c r="JTH151" s="187"/>
      <c r="JTI151" s="165"/>
      <c r="JTJ151" s="187"/>
      <c r="JTK151" s="165"/>
      <c r="JTL151" s="187"/>
      <c r="JTM151" s="165"/>
      <c r="JTN151" s="187"/>
      <c r="JTO151" s="165"/>
      <c r="JTP151" s="187"/>
      <c r="JTQ151" s="165"/>
      <c r="JTR151" s="187"/>
      <c r="JTS151" s="165"/>
      <c r="JTT151" s="187"/>
      <c r="JTU151" s="165"/>
      <c r="JTV151" s="187"/>
      <c r="JTW151" s="165"/>
      <c r="JTX151" s="187"/>
      <c r="JTY151" s="165"/>
      <c r="JTZ151" s="187"/>
      <c r="JUA151" s="165"/>
      <c r="JUB151" s="187"/>
      <c r="JUC151" s="165"/>
      <c r="JUD151" s="187"/>
      <c r="JUE151" s="165"/>
      <c r="JUF151" s="187"/>
      <c r="JUG151" s="165"/>
      <c r="JUH151" s="187"/>
      <c r="JUI151" s="165"/>
      <c r="JUJ151" s="187"/>
      <c r="JUK151" s="165"/>
      <c r="JUL151" s="187"/>
      <c r="JUM151" s="165"/>
      <c r="JUN151" s="187"/>
      <c r="JUO151" s="165"/>
      <c r="JUP151" s="187"/>
      <c r="JUQ151" s="165"/>
      <c r="JUR151" s="187"/>
      <c r="JUS151" s="165"/>
      <c r="JUT151" s="187"/>
      <c r="JUU151" s="165"/>
      <c r="JUV151" s="187"/>
      <c r="JUW151" s="165"/>
      <c r="JUX151" s="187"/>
      <c r="JUY151" s="165"/>
      <c r="JUZ151" s="187"/>
      <c r="JVA151" s="165"/>
      <c r="JVB151" s="187"/>
      <c r="JVC151" s="165"/>
      <c r="JVD151" s="187"/>
      <c r="JVE151" s="165"/>
      <c r="JVF151" s="187"/>
      <c r="JVG151" s="165"/>
      <c r="JVH151" s="187"/>
      <c r="JVI151" s="165"/>
      <c r="JVJ151" s="187"/>
      <c r="JVK151" s="165"/>
      <c r="JVL151" s="187"/>
      <c r="JVM151" s="165"/>
      <c r="JVN151" s="187"/>
      <c r="JVO151" s="165"/>
      <c r="JVP151" s="187"/>
      <c r="JVQ151" s="165"/>
      <c r="JVR151" s="187"/>
      <c r="JVS151" s="165"/>
      <c r="JVT151" s="187"/>
      <c r="JVU151" s="165"/>
      <c r="JVV151" s="187"/>
      <c r="JVW151" s="165"/>
      <c r="JVX151" s="187"/>
      <c r="JVY151" s="165"/>
      <c r="JVZ151" s="187"/>
      <c r="JWA151" s="165"/>
      <c r="JWB151" s="187"/>
      <c r="JWC151" s="165"/>
      <c r="JWD151" s="187"/>
      <c r="JWE151" s="165"/>
      <c r="JWF151" s="187"/>
      <c r="JWG151" s="165"/>
      <c r="JWH151" s="187"/>
      <c r="JWI151" s="165"/>
      <c r="JWJ151" s="187"/>
      <c r="JWK151" s="165"/>
      <c r="JWL151" s="187"/>
      <c r="JWM151" s="165"/>
      <c r="JWN151" s="187"/>
      <c r="JWO151" s="165"/>
      <c r="JWP151" s="187"/>
      <c r="JWQ151" s="165"/>
      <c r="JWR151" s="187"/>
      <c r="JWS151" s="165"/>
      <c r="JWT151" s="187"/>
      <c r="JWU151" s="165"/>
      <c r="JWV151" s="187"/>
      <c r="JWW151" s="165"/>
      <c r="JWX151" s="187"/>
      <c r="JWY151" s="165"/>
      <c r="JWZ151" s="187"/>
      <c r="JXA151" s="165"/>
      <c r="JXB151" s="187"/>
      <c r="JXC151" s="165"/>
      <c r="JXD151" s="187"/>
      <c r="JXE151" s="165"/>
      <c r="JXF151" s="187"/>
      <c r="JXG151" s="165"/>
      <c r="JXH151" s="187"/>
      <c r="JXI151" s="165"/>
      <c r="JXJ151" s="187"/>
      <c r="JXK151" s="165"/>
      <c r="JXL151" s="187"/>
      <c r="JXM151" s="165"/>
      <c r="JXN151" s="187"/>
      <c r="JXO151" s="165"/>
      <c r="JXP151" s="187"/>
      <c r="JXQ151" s="165"/>
      <c r="JXR151" s="187"/>
      <c r="JXS151" s="165"/>
      <c r="JXT151" s="187"/>
      <c r="JXU151" s="165"/>
      <c r="JXV151" s="187"/>
      <c r="JXW151" s="165"/>
      <c r="JXX151" s="187"/>
      <c r="JXY151" s="165"/>
      <c r="JXZ151" s="187"/>
      <c r="JYA151" s="165"/>
      <c r="JYB151" s="187"/>
      <c r="JYC151" s="165"/>
      <c r="JYD151" s="187"/>
      <c r="JYE151" s="165"/>
      <c r="JYF151" s="187"/>
      <c r="JYG151" s="165"/>
      <c r="JYH151" s="187"/>
      <c r="JYI151" s="165"/>
      <c r="JYJ151" s="187"/>
      <c r="JYK151" s="165"/>
      <c r="JYL151" s="187"/>
      <c r="JYM151" s="165"/>
      <c r="JYN151" s="187"/>
      <c r="JYO151" s="165"/>
      <c r="JYP151" s="187"/>
      <c r="JYQ151" s="165"/>
      <c r="JYR151" s="187"/>
      <c r="JYS151" s="165"/>
      <c r="JYT151" s="187"/>
      <c r="JYU151" s="165"/>
      <c r="JYV151" s="187"/>
      <c r="JYW151" s="165"/>
      <c r="JYX151" s="187"/>
      <c r="JYY151" s="165"/>
      <c r="JYZ151" s="187"/>
      <c r="JZA151" s="165"/>
      <c r="JZB151" s="187"/>
      <c r="JZC151" s="165"/>
      <c r="JZD151" s="187"/>
      <c r="JZE151" s="165"/>
      <c r="JZF151" s="187"/>
      <c r="JZG151" s="165"/>
      <c r="JZH151" s="187"/>
      <c r="JZI151" s="165"/>
      <c r="JZJ151" s="187"/>
      <c r="JZK151" s="165"/>
      <c r="JZL151" s="187"/>
      <c r="JZM151" s="165"/>
      <c r="JZN151" s="187"/>
      <c r="JZO151" s="165"/>
      <c r="JZP151" s="187"/>
      <c r="JZQ151" s="165"/>
      <c r="JZR151" s="187"/>
      <c r="JZS151" s="165"/>
      <c r="JZT151" s="187"/>
      <c r="JZU151" s="165"/>
      <c r="JZV151" s="187"/>
      <c r="JZW151" s="165"/>
      <c r="JZX151" s="187"/>
      <c r="JZY151" s="165"/>
      <c r="JZZ151" s="187"/>
      <c r="KAA151" s="165"/>
      <c r="KAB151" s="187"/>
      <c r="KAC151" s="165"/>
      <c r="KAD151" s="187"/>
      <c r="KAE151" s="165"/>
      <c r="KAF151" s="187"/>
      <c r="KAG151" s="165"/>
      <c r="KAH151" s="187"/>
      <c r="KAI151" s="165"/>
      <c r="KAJ151" s="187"/>
      <c r="KAK151" s="165"/>
      <c r="KAL151" s="187"/>
      <c r="KAM151" s="165"/>
      <c r="KAN151" s="187"/>
      <c r="KAO151" s="165"/>
      <c r="KAP151" s="187"/>
      <c r="KAQ151" s="165"/>
      <c r="KAR151" s="187"/>
      <c r="KAS151" s="165"/>
      <c r="KAT151" s="187"/>
      <c r="KAU151" s="165"/>
      <c r="KAV151" s="187"/>
      <c r="KAW151" s="165"/>
      <c r="KAX151" s="187"/>
      <c r="KAY151" s="165"/>
      <c r="KAZ151" s="187"/>
      <c r="KBA151" s="165"/>
      <c r="KBB151" s="187"/>
      <c r="KBC151" s="165"/>
      <c r="KBD151" s="187"/>
      <c r="KBE151" s="165"/>
      <c r="KBF151" s="187"/>
      <c r="KBG151" s="165"/>
      <c r="KBH151" s="187"/>
      <c r="KBI151" s="165"/>
      <c r="KBJ151" s="187"/>
      <c r="KBK151" s="165"/>
      <c r="KBL151" s="187"/>
      <c r="KBM151" s="165"/>
      <c r="KBN151" s="187"/>
      <c r="KBO151" s="165"/>
      <c r="KBP151" s="187"/>
      <c r="KBQ151" s="165"/>
      <c r="KBR151" s="187"/>
      <c r="KBS151" s="165"/>
      <c r="KBT151" s="187"/>
      <c r="KBU151" s="165"/>
      <c r="KBV151" s="187"/>
      <c r="KBW151" s="165"/>
      <c r="KBX151" s="187"/>
      <c r="KBY151" s="165"/>
      <c r="KBZ151" s="187"/>
      <c r="KCA151" s="165"/>
      <c r="KCB151" s="187"/>
      <c r="KCC151" s="165"/>
      <c r="KCD151" s="187"/>
      <c r="KCE151" s="165"/>
      <c r="KCF151" s="187"/>
      <c r="KCG151" s="165"/>
      <c r="KCH151" s="187"/>
      <c r="KCI151" s="165"/>
      <c r="KCJ151" s="187"/>
      <c r="KCK151" s="165"/>
      <c r="KCL151" s="187"/>
      <c r="KCM151" s="165"/>
      <c r="KCN151" s="187"/>
      <c r="KCO151" s="165"/>
      <c r="KCP151" s="187"/>
      <c r="KCQ151" s="165"/>
      <c r="KCR151" s="187"/>
      <c r="KCS151" s="165"/>
      <c r="KCT151" s="187"/>
      <c r="KCU151" s="165"/>
      <c r="KCV151" s="187"/>
      <c r="KCW151" s="165"/>
      <c r="KCX151" s="187"/>
      <c r="KCY151" s="165"/>
      <c r="KCZ151" s="187"/>
      <c r="KDA151" s="165"/>
      <c r="KDB151" s="187"/>
      <c r="KDC151" s="165"/>
      <c r="KDD151" s="187"/>
      <c r="KDE151" s="165"/>
      <c r="KDF151" s="187"/>
      <c r="KDG151" s="165"/>
      <c r="KDH151" s="187"/>
      <c r="KDI151" s="165"/>
      <c r="KDJ151" s="187"/>
      <c r="KDK151" s="165"/>
      <c r="KDL151" s="187"/>
      <c r="KDM151" s="165"/>
      <c r="KDN151" s="187"/>
      <c r="KDO151" s="165"/>
      <c r="KDP151" s="187"/>
      <c r="KDQ151" s="165"/>
      <c r="KDR151" s="187"/>
      <c r="KDS151" s="165"/>
      <c r="KDT151" s="187"/>
      <c r="KDU151" s="165"/>
      <c r="KDV151" s="187"/>
      <c r="KDW151" s="165"/>
      <c r="KDX151" s="187"/>
      <c r="KDY151" s="165"/>
      <c r="KDZ151" s="187"/>
      <c r="KEA151" s="165"/>
      <c r="KEB151" s="187"/>
      <c r="KEC151" s="165"/>
      <c r="KED151" s="187"/>
      <c r="KEE151" s="165"/>
      <c r="KEF151" s="187"/>
      <c r="KEG151" s="165"/>
      <c r="KEH151" s="187"/>
      <c r="KEI151" s="165"/>
      <c r="KEJ151" s="187"/>
      <c r="KEK151" s="165"/>
      <c r="KEL151" s="187"/>
      <c r="KEM151" s="165"/>
      <c r="KEN151" s="187"/>
      <c r="KEO151" s="165"/>
      <c r="KEP151" s="187"/>
      <c r="KEQ151" s="165"/>
      <c r="KER151" s="187"/>
      <c r="KES151" s="165"/>
      <c r="KET151" s="187"/>
      <c r="KEU151" s="165"/>
      <c r="KEV151" s="187"/>
      <c r="KEW151" s="165"/>
      <c r="KEX151" s="187"/>
      <c r="KEY151" s="165"/>
      <c r="KEZ151" s="187"/>
      <c r="KFA151" s="165"/>
      <c r="KFB151" s="187"/>
      <c r="KFC151" s="165"/>
      <c r="KFD151" s="187"/>
      <c r="KFE151" s="165"/>
      <c r="KFF151" s="187"/>
      <c r="KFG151" s="165"/>
      <c r="KFH151" s="187"/>
      <c r="KFI151" s="165"/>
      <c r="KFJ151" s="187"/>
      <c r="KFK151" s="165"/>
      <c r="KFL151" s="187"/>
      <c r="KFM151" s="165"/>
      <c r="KFN151" s="187"/>
      <c r="KFO151" s="165"/>
      <c r="KFP151" s="187"/>
      <c r="KFQ151" s="165"/>
      <c r="KFR151" s="187"/>
      <c r="KFS151" s="165"/>
      <c r="KFT151" s="187"/>
      <c r="KFU151" s="165"/>
      <c r="KFV151" s="187"/>
      <c r="KFW151" s="165"/>
      <c r="KFX151" s="187"/>
      <c r="KFY151" s="165"/>
      <c r="KFZ151" s="187"/>
      <c r="KGA151" s="165"/>
      <c r="KGB151" s="187"/>
      <c r="KGC151" s="165"/>
      <c r="KGD151" s="187"/>
      <c r="KGE151" s="165"/>
      <c r="KGF151" s="187"/>
      <c r="KGG151" s="165"/>
      <c r="KGH151" s="187"/>
      <c r="KGI151" s="165"/>
      <c r="KGJ151" s="187"/>
      <c r="KGK151" s="165"/>
      <c r="KGL151" s="187"/>
      <c r="KGM151" s="165"/>
      <c r="KGN151" s="187"/>
      <c r="KGO151" s="165"/>
      <c r="KGP151" s="187"/>
      <c r="KGQ151" s="165"/>
      <c r="KGR151" s="187"/>
      <c r="KGS151" s="165"/>
      <c r="KGT151" s="187"/>
      <c r="KGU151" s="165"/>
      <c r="KGV151" s="187"/>
      <c r="KGW151" s="165"/>
      <c r="KGX151" s="187"/>
      <c r="KGY151" s="165"/>
      <c r="KGZ151" s="187"/>
      <c r="KHA151" s="165"/>
      <c r="KHB151" s="187"/>
      <c r="KHC151" s="165"/>
      <c r="KHD151" s="187"/>
      <c r="KHE151" s="165"/>
      <c r="KHF151" s="187"/>
      <c r="KHG151" s="165"/>
      <c r="KHH151" s="187"/>
      <c r="KHI151" s="165"/>
      <c r="KHJ151" s="187"/>
      <c r="KHK151" s="165"/>
      <c r="KHL151" s="187"/>
      <c r="KHM151" s="165"/>
      <c r="KHN151" s="187"/>
      <c r="KHO151" s="165"/>
      <c r="KHP151" s="187"/>
      <c r="KHQ151" s="165"/>
      <c r="KHR151" s="187"/>
      <c r="KHS151" s="165"/>
      <c r="KHT151" s="187"/>
      <c r="KHU151" s="165"/>
      <c r="KHV151" s="187"/>
      <c r="KHW151" s="165"/>
      <c r="KHX151" s="187"/>
      <c r="KHY151" s="165"/>
      <c r="KHZ151" s="187"/>
      <c r="KIA151" s="165"/>
      <c r="KIB151" s="187"/>
      <c r="KIC151" s="165"/>
      <c r="KID151" s="187"/>
      <c r="KIE151" s="165"/>
      <c r="KIF151" s="187"/>
      <c r="KIG151" s="165"/>
      <c r="KIH151" s="187"/>
      <c r="KII151" s="165"/>
      <c r="KIJ151" s="187"/>
      <c r="KIK151" s="165"/>
      <c r="KIL151" s="187"/>
      <c r="KIM151" s="165"/>
      <c r="KIN151" s="187"/>
      <c r="KIO151" s="165"/>
      <c r="KIP151" s="187"/>
      <c r="KIQ151" s="165"/>
      <c r="KIR151" s="187"/>
      <c r="KIS151" s="165"/>
      <c r="KIT151" s="187"/>
      <c r="KIU151" s="165"/>
      <c r="KIV151" s="187"/>
      <c r="KIW151" s="165"/>
      <c r="KIX151" s="187"/>
      <c r="KIY151" s="165"/>
      <c r="KIZ151" s="187"/>
      <c r="KJA151" s="165"/>
      <c r="KJB151" s="187"/>
      <c r="KJC151" s="165"/>
      <c r="KJD151" s="187"/>
      <c r="KJE151" s="165"/>
      <c r="KJF151" s="187"/>
      <c r="KJG151" s="165"/>
      <c r="KJH151" s="187"/>
      <c r="KJI151" s="165"/>
      <c r="KJJ151" s="187"/>
      <c r="KJK151" s="165"/>
      <c r="KJL151" s="187"/>
      <c r="KJM151" s="165"/>
      <c r="KJN151" s="187"/>
      <c r="KJO151" s="165"/>
      <c r="KJP151" s="187"/>
      <c r="KJQ151" s="165"/>
      <c r="KJR151" s="187"/>
      <c r="KJS151" s="165"/>
      <c r="KJT151" s="187"/>
      <c r="KJU151" s="165"/>
      <c r="KJV151" s="187"/>
      <c r="KJW151" s="165"/>
      <c r="KJX151" s="187"/>
      <c r="KJY151" s="165"/>
      <c r="KJZ151" s="187"/>
      <c r="KKA151" s="165"/>
      <c r="KKB151" s="187"/>
      <c r="KKC151" s="165"/>
      <c r="KKD151" s="187"/>
      <c r="KKE151" s="165"/>
      <c r="KKF151" s="187"/>
      <c r="KKG151" s="165"/>
      <c r="KKH151" s="187"/>
      <c r="KKI151" s="165"/>
      <c r="KKJ151" s="187"/>
      <c r="KKK151" s="165"/>
      <c r="KKL151" s="187"/>
      <c r="KKM151" s="165"/>
      <c r="KKN151" s="187"/>
      <c r="KKO151" s="165"/>
      <c r="KKP151" s="187"/>
      <c r="KKQ151" s="165"/>
      <c r="KKR151" s="187"/>
      <c r="KKS151" s="165"/>
      <c r="KKT151" s="187"/>
      <c r="KKU151" s="165"/>
      <c r="KKV151" s="187"/>
      <c r="KKW151" s="165"/>
      <c r="KKX151" s="187"/>
      <c r="KKY151" s="165"/>
      <c r="KKZ151" s="187"/>
      <c r="KLA151" s="165"/>
      <c r="KLB151" s="187"/>
      <c r="KLC151" s="165"/>
      <c r="KLD151" s="187"/>
      <c r="KLE151" s="165"/>
      <c r="KLF151" s="187"/>
      <c r="KLG151" s="165"/>
      <c r="KLH151" s="187"/>
      <c r="KLI151" s="165"/>
      <c r="KLJ151" s="187"/>
      <c r="KLK151" s="165"/>
      <c r="KLL151" s="187"/>
      <c r="KLM151" s="165"/>
      <c r="KLN151" s="187"/>
      <c r="KLO151" s="165"/>
      <c r="KLP151" s="187"/>
      <c r="KLQ151" s="165"/>
      <c r="KLR151" s="187"/>
      <c r="KLS151" s="165"/>
      <c r="KLT151" s="187"/>
      <c r="KLU151" s="165"/>
      <c r="KLV151" s="187"/>
      <c r="KLW151" s="165"/>
      <c r="KLX151" s="187"/>
      <c r="KLY151" s="165"/>
      <c r="KLZ151" s="187"/>
      <c r="KMA151" s="165"/>
      <c r="KMB151" s="187"/>
      <c r="KMC151" s="165"/>
      <c r="KMD151" s="187"/>
      <c r="KME151" s="165"/>
      <c r="KMF151" s="187"/>
      <c r="KMG151" s="165"/>
      <c r="KMH151" s="187"/>
      <c r="KMI151" s="165"/>
      <c r="KMJ151" s="187"/>
      <c r="KMK151" s="165"/>
      <c r="KML151" s="187"/>
      <c r="KMM151" s="165"/>
      <c r="KMN151" s="187"/>
      <c r="KMO151" s="165"/>
      <c r="KMP151" s="187"/>
      <c r="KMQ151" s="165"/>
      <c r="KMR151" s="187"/>
      <c r="KMS151" s="165"/>
      <c r="KMT151" s="187"/>
      <c r="KMU151" s="165"/>
      <c r="KMV151" s="187"/>
      <c r="KMW151" s="165"/>
      <c r="KMX151" s="187"/>
      <c r="KMY151" s="165"/>
      <c r="KMZ151" s="187"/>
      <c r="KNA151" s="165"/>
      <c r="KNB151" s="187"/>
      <c r="KNC151" s="165"/>
      <c r="KND151" s="187"/>
      <c r="KNE151" s="165"/>
      <c r="KNF151" s="187"/>
      <c r="KNG151" s="165"/>
      <c r="KNH151" s="187"/>
      <c r="KNI151" s="165"/>
      <c r="KNJ151" s="187"/>
      <c r="KNK151" s="165"/>
      <c r="KNL151" s="187"/>
      <c r="KNM151" s="165"/>
      <c r="KNN151" s="187"/>
      <c r="KNO151" s="165"/>
      <c r="KNP151" s="187"/>
      <c r="KNQ151" s="165"/>
      <c r="KNR151" s="187"/>
      <c r="KNS151" s="165"/>
      <c r="KNT151" s="187"/>
      <c r="KNU151" s="165"/>
      <c r="KNV151" s="187"/>
      <c r="KNW151" s="165"/>
      <c r="KNX151" s="187"/>
      <c r="KNY151" s="165"/>
      <c r="KNZ151" s="187"/>
      <c r="KOA151" s="165"/>
      <c r="KOB151" s="187"/>
      <c r="KOC151" s="165"/>
      <c r="KOD151" s="187"/>
      <c r="KOE151" s="165"/>
      <c r="KOF151" s="187"/>
      <c r="KOG151" s="165"/>
      <c r="KOH151" s="187"/>
      <c r="KOI151" s="165"/>
      <c r="KOJ151" s="187"/>
      <c r="KOK151" s="165"/>
      <c r="KOL151" s="187"/>
      <c r="KOM151" s="165"/>
      <c r="KON151" s="187"/>
      <c r="KOO151" s="165"/>
      <c r="KOP151" s="187"/>
      <c r="KOQ151" s="165"/>
      <c r="KOR151" s="187"/>
      <c r="KOS151" s="165"/>
      <c r="KOT151" s="187"/>
      <c r="KOU151" s="165"/>
      <c r="KOV151" s="187"/>
      <c r="KOW151" s="165"/>
      <c r="KOX151" s="187"/>
      <c r="KOY151" s="165"/>
      <c r="KOZ151" s="187"/>
      <c r="KPA151" s="165"/>
      <c r="KPB151" s="187"/>
      <c r="KPC151" s="165"/>
      <c r="KPD151" s="187"/>
      <c r="KPE151" s="165"/>
      <c r="KPF151" s="187"/>
      <c r="KPG151" s="165"/>
      <c r="KPH151" s="187"/>
      <c r="KPI151" s="165"/>
      <c r="KPJ151" s="187"/>
      <c r="KPK151" s="165"/>
      <c r="KPL151" s="187"/>
      <c r="KPM151" s="165"/>
      <c r="KPN151" s="187"/>
      <c r="KPO151" s="165"/>
      <c r="KPP151" s="187"/>
      <c r="KPQ151" s="165"/>
      <c r="KPR151" s="187"/>
      <c r="KPS151" s="165"/>
      <c r="KPT151" s="187"/>
      <c r="KPU151" s="165"/>
      <c r="KPV151" s="187"/>
      <c r="KPW151" s="165"/>
      <c r="KPX151" s="187"/>
      <c r="KPY151" s="165"/>
      <c r="KPZ151" s="187"/>
      <c r="KQA151" s="165"/>
      <c r="KQB151" s="187"/>
      <c r="KQC151" s="165"/>
      <c r="KQD151" s="187"/>
      <c r="KQE151" s="165"/>
      <c r="KQF151" s="187"/>
      <c r="KQG151" s="165"/>
      <c r="KQH151" s="187"/>
      <c r="KQI151" s="165"/>
      <c r="KQJ151" s="187"/>
      <c r="KQK151" s="165"/>
      <c r="KQL151" s="187"/>
      <c r="KQM151" s="165"/>
      <c r="KQN151" s="187"/>
      <c r="KQO151" s="165"/>
      <c r="KQP151" s="187"/>
      <c r="KQQ151" s="165"/>
      <c r="KQR151" s="187"/>
      <c r="KQS151" s="165"/>
      <c r="KQT151" s="187"/>
      <c r="KQU151" s="165"/>
      <c r="KQV151" s="187"/>
      <c r="KQW151" s="165"/>
      <c r="KQX151" s="187"/>
      <c r="KQY151" s="165"/>
      <c r="KQZ151" s="187"/>
      <c r="KRA151" s="165"/>
      <c r="KRB151" s="187"/>
      <c r="KRC151" s="165"/>
      <c r="KRD151" s="187"/>
      <c r="KRE151" s="165"/>
      <c r="KRF151" s="187"/>
      <c r="KRG151" s="165"/>
      <c r="KRH151" s="187"/>
      <c r="KRI151" s="165"/>
      <c r="KRJ151" s="187"/>
      <c r="KRK151" s="165"/>
      <c r="KRL151" s="187"/>
      <c r="KRM151" s="165"/>
      <c r="KRN151" s="187"/>
      <c r="KRO151" s="165"/>
      <c r="KRP151" s="187"/>
      <c r="KRQ151" s="165"/>
      <c r="KRR151" s="187"/>
      <c r="KRS151" s="165"/>
      <c r="KRT151" s="187"/>
      <c r="KRU151" s="165"/>
      <c r="KRV151" s="187"/>
      <c r="KRW151" s="165"/>
      <c r="KRX151" s="187"/>
      <c r="KRY151" s="165"/>
      <c r="KRZ151" s="187"/>
      <c r="KSA151" s="165"/>
      <c r="KSB151" s="187"/>
      <c r="KSC151" s="165"/>
      <c r="KSD151" s="187"/>
      <c r="KSE151" s="165"/>
      <c r="KSF151" s="187"/>
      <c r="KSG151" s="165"/>
      <c r="KSH151" s="187"/>
      <c r="KSI151" s="165"/>
      <c r="KSJ151" s="187"/>
      <c r="KSK151" s="165"/>
      <c r="KSL151" s="187"/>
      <c r="KSM151" s="165"/>
      <c r="KSN151" s="187"/>
      <c r="KSO151" s="165"/>
      <c r="KSP151" s="187"/>
      <c r="KSQ151" s="165"/>
      <c r="KSR151" s="187"/>
      <c r="KSS151" s="165"/>
      <c r="KST151" s="187"/>
      <c r="KSU151" s="165"/>
      <c r="KSV151" s="187"/>
      <c r="KSW151" s="165"/>
      <c r="KSX151" s="187"/>
      <c r="KSY151" s="165"/>
      <c r="KSZ151" s="187"/>
      <c r="KTA151" s="165"/>
      <c r="KTB151" s="187"/>
      <c r="KTC151" s="165"/>
      <c r="KTD151" s="187"/>
      <c r="KTE151" s="165"/>
      <c r="KTF151" s="187"/>
      <c r="KTG151" s="165"/>
      <c r="KTH151" s="187"/>
      <c r="KTI151" s="165"/>
      <c r="KTJ151" s="187"/>
      <c r="KTK151" s="165"/>
      <c r="KTL151" s="187"/>
      <c r="KTM151" s="165"/>
      <c r="KTN151" s="187"/>
      <c r="KTO151" s="165"/>
      <c r="KTP151" s="187"/>
      <c r="KTQ151" s="165"/>
      <c r="KTR151" s="187"/>
      <c r="KTS151" s="165"/>
      <c r="KTT151" s="187"/>
      <c r="KTU151" s="165"/>
      <c r="KTV151" s="187"/>
      <c r="KTW151" s="165"/>
      <c r="KTX151" s="187"/>
      <c r="KTY151" s="165"/>
      <c r="KTZ151" s="187"/>
      <c r="KUA151" s="165"/>
      <c r="KUB151" s="187"/>
      <c r="KUC151" s="165"/>
      <c r="KUD151" s="187"/>
      <c r="KUE151" s="165"/>
      <c r="KUF151" s="187"/>
      <c r="KUG151" s="165"/>
      <c r="KUH151" s="187"/>
      <c r="KUI151" s="165"/>
      <c r="KUJ151" s="187"/>
      <c r="KUK151" s="165"/>
      <c r="KUL151" s="187"/>
      <c r="KUM151" s="165"/>
      <c r="KUN151" s="187"/>
      <c r="KUO151" s="165"/>
      <c r="KUP151" s="187"/>
      <c r="KUQ151" s="165"/>
      <c r="KUR151" s="187"/>
      <c r="KUS151" s="165"/>
      <c r="KUT151" s="187"/>
      <c r="KUU151" s="165"/>
      <c r="KUV151" s="187"/>
      <c r="KUW151" s="165"/>
      <c r="KUX151" s="187"/>
      <c r="KUY151" s="165"/>
      <c r="KUZ151" s="187"/>
      <c r="KVA151" s="165"/>
      <c r="KVB151" s="187"/>
      <c r="KVC151" s="165"/>
      <c r="KVD151" s="187"/>
      <c r="KVE151" s="165"/>
      <c r="KVF151" s="187"/>
      <c r="KVG151" s="165"/>
      <c r="KVH151" s="187"/>
      <c r="KVI151" s="165"/>
      <c r="KVJ151" s="187"/>
      <c r="KVK151" s="165"/>
      <c r="KVL151" s="187"/>
      <c r="KVM151" s="165"/>
      <c r="KVN151" s="187"/>
      <c r="KVO151" s="165"/>
      <c r="KVP151" s="187"/>
      <c r="KVQ151" s="165"/>
      <c r="KVR151" s="187"/>
      <c r="KVS151" s="165"/>
      <c r="KVT151" s="187"/>
      <c r="KVU151" s="165"/>
      <c r="KVV151" s="187"/>
      <c r="KVW151" s="165"/>
      <c r="KVX151" s="187"/>
      <c r="KVY151" s="165"/>
      <c r="KVZ151" s="187"/>
      <c r="KWA151" s="165"/>
      <c r="KWB151" s="187"/>
      <c r="KWC151" s="165"/>
      <c r="KWD151" s="187"/>
      <c r="KWE151" s="165"/>
      <c r="KWF151" s="187"/>
      <c r="KWG151" s="165"/>
      <c r="KWH151" s="187"/>
      <c r="KWI151" s="165"/>
      <c r="KWJ151" s="187"/>
      <c r="KWK151" s="165"/>
      <c r="KWL151" s="187"/>
      <c r="KWM151" s="165"/>
      <c r="KWN151" s="187"/>
      <c r="KWO151" s="165"/>
      <c r="KWP151" s="187"/>
      <c r="KWQ151" s="165"/>
      <c r="KWR151" s="187"/>
      <c r="KWS151" s="165"/>
      <c r="KWT151" s="187"/>
      <c r="KWU151" s="165"/>
      <c r="KWV151" s="187"/>
      <c r="KWW151" s="165"/>
      <c r="KWX151" s="187"/>
      <c r="KWY151" s="165"/>
      <c r="KWZ151" s="187"/>
      <c r="KXA151" s="165"/>
      <c r="KXB151" s="187"/>
      <c r="KXC151" s="165"/>
      <c r="KXD151" s="187"/>
      <c r="KXE151" s="165"/>
      <c r="KXF151" s="187"/>
      <c r="KXG151" s="165"/>
      <c r="KXH151" s="187"/>
      <c r="KXI151" s="165"/>
      <c r="KXJ151" s="187"/>
      <c r="KXK151" s="165"/>
      <c r="KXL151" s="187"/>
      <c r="KXM151" s="165"/>
      <c r="KXN151" s="187"/>
      <c r="KXO151" s="165"/>
      <c r="KXP151" s="187"/>
      <c r="KXQ151" s="165"/>
      <c r="KXR151" s="187"/>
      <c r="KXS151" s="165"/>
      <c r="KXT151" s="187"/>
      <c r="KXU151" s="165"/>
      <c r="KXV151" s="187"/>
      <c r="KXW151" s="165"/>
      <c r="KXX151" s="187"/>
      <c r="KXY151" s="165"/>
      <c r="KXZ151" s="187"/>
      <c r="KYA151" s="165"/>
      <c r="KYB151" s="187"/>
      <c r="KYC151" s="165"/>
      <c r="KYD151" s="187"/>
      <c r="KYE151" s="165"/>
      <c r="KYF151" s="187"/>
      <c r="KYG151" s="165"/>
      <c r="KYH151" s="187"/>
      <c r="KYI151" s="165"/>
      <c r="KYJ151" s="187"/>
      <c r="KYK151" s="165"/>
      <c r="KYL151" s="187"/>
      <c r="KYM151" s="165"/>
      <c r="KYN151" s="187"/>
      <c r="KYO151" s="165"/>
      <c r="KYP151" s="187"/>
      <c r="KYQ151" s="165"/>
      <c r="KYR151" s="187"/>
      <c r="KYS151" s="165"/>
      <c r="KYT151" s="187"/>
      <c r="KYU151" s="165"/>
      <c r="KYV151" s="187"/>
      <c r="KYW151" s="165"/>
      <c r="KYX151" s="187"/>
      <c r="KYY151" s="165"/>
      <c r="KYZ151" s="187"/>
      <c r="KZA151" s="165"/>
      <c r="KZB151" s="187"/>
      <c r="KZC151" s="165"/>
      <c r="KZD151" s="187"/>
      <c r="KZE151" s="165"/>
      <c r="KZF151" s="187"/>
      <c r="KZG151" s="165"/>
      <c r="KZH151" s="187"/>
      <c r="KZI151" s="165"/>
      <c r="KZJ151" s="187"/>
      <c r="KZK151" s="165"/>
      <c r="KZL151" s="187"/>
      <c r="KZM151" s="165"/>
      <c r="KZN151" s="187"/>
      <c r="KZO151" s="165"/>
      <c r="KZP151" s="187"/>
      <c r="KZQ151" s="165"/>
      <c r="KZR151" s="187"/>
      <c r="KZS151" s="165"/>
      <c r="KZT151" s="187"/>
      <c r="KZU151" s="165"/>
      <c r="KZV151" s="187"/>
      <c r="KZW151" s="165"/>
      <c r="KZX151" s="187"/>
      <c r="KZY151" s="165"/>
      <c r="KZZ151" s="187"/>
      <c r="LAA151" s="165"/>
      <c r="LAB151" s="187"/>
      <c r="LAC151" s="165"/>
      <c r="LAD151" s="187"/>
      <c r="LAE151" s="165"/>
      <c r="LAF151" s="187"/>
      <c r="LAG151" s="165"/>
      <c r="LAH151" s="187"/>
      <c r="LAI151" s="165"/>
      <c r="LAJ151" s="187"/>
      <c r="LAK151" s="165"/>
      <c r="LAL151" s="187"/>
      <c r="LAM151" s="165"/>
      <c r="LAN151" s="187"/>
      <c r="LAO151" s="165"/>
      <c r="LAP151" s="187"/>
      <c r="LAQ151" s="165"/>
      <c r="LAR151" s="187"/>
      <c r="LAS151" s="165"/>
      <c r="LAT151" s="187"/>
      <c r="LAU151" s="165"/>
      <c r="LAV151" s="187"/>
      <c r="LAW151" s="165"/>
      <c r="LAX151" s="187"/>
      <c r="LAY151" s="165"/>
      <c r="LAZ151" s="187"/>
      <c r="LBA151" s="165"/>
      <c r="LBB151" s="187"/>
      <c r="LBC151" s="165"/>
      <c r="LBD151" s="187"/>
      <c r="LBE151" s="165"/>
      <c r="LBF151" s="187"/>
      <c r="LBG151" s="165"/>
      <c r="LBH151" s="187"/>
      <c r="LBI151" s="165"/>
      <c r="LBJ151" s="187"/>
      <c r="LBK151" s="165"/>
      <c r="LBL151" s="187"/>
      <c r="LBM151" s="165"/>
      <c r="LBN151" s="187"/>
      <c r="LBO151" s="165"/>
      <c r="LBP151" s="187"/>
      <c r="LBQ151" s="165"/>
      <c r="LBR151" s="187"/>
      <c r="LBS151" s="165"/>
      <c r="LBT151" s="187"/>
      <c r="LBU151" s="165"/>
      <c r="LBV151" s="187"/>
      <c r="LBW151" s="165"/>
      <c r="LBX151" s="187"/>
      <c r="LBY151" s="165"/>
      <c r="LBZ151" s="187"/>
      <c r="LCA151" s="165"/>
      <c r="LCB151" s="187"/>
      <c r="LCC151" s="165"/>
      <c r="LCD151" s="187"/>
      <c r="LCE151" s="165"/>
      <c r="LCF151" s="187"/>
      <c r="LCG151" s="165"/>
      <c r="LCH151" s="187"/>
      <c r="LCI151" s="165"/>
      <c r="LCJ151" s="187"/>
      <c r="LCK151" s="165"/>
      <c r="LCL151" s="187"/>
      <c r="LCM151" s="165"/>
      <c r="LCN151" s="187"/>
      <c r="LCO151" s="165"/>
      <c r="LCP151" s="187"/>
      <c r="LCQ151" s="165"/>
      <c r="LCR151" s="187"/>
      <c r="LCS151" s="165"/>
      <c r="LCT151" s="187"/>
      <c r="LCU151" s="165"/>
      <c r="LCV151" s="187"/>
      <c r="LCW151" s="165"/>
      <c r="LCX151" s="187"/>
      <c r="LCY151" s="165"/>
      <c r="LCZ151" s="187"/>
      <c r="LDA151" s="165"/>
      <c r="LDB151" s="187"/>
      <c r="LDC151" s="165"/>
      <c r="LDD151" s="187"/>
      <c r="LDE151" s="165"/>
      <c r="LDF151" s="187"/>
      <c r="LDG151" s="165"/>
      <c r="LDH151" s="187"/>
      <c r="LDI151" s="165"/>
      <c r="LDJ151" s="187"/>
      <c r="LDK151" s="165"/>
      <c r="LDL151" s="187"/>
      <c r="LDM151" s="165"/>
      <c r="LDN151" s="187"/>
      <c r="LDO151" s="165"/>
      <c r="LDP151" s="187"/>
      <c r="LDQ151" s="165"/>
      <c r="LDR151" s="187"/>
      <c r="LDS151" s="165"/>
      <c r="LDT151" s="187"/>
      <c r="LDU151" s="165"/>
      <c r="LDV151" s="187"/>
      <c r="LDW151" s="165"/>
      <c r="LDX151" s="187"/>
      <c r="LDY151" s="165"/>
      <c r="LDZ151" s="187"/>
      <c r="LEA151" s="165"/>
      <c r="LEB151" s="187"/>
      <c r="LEC151" s="165"/>
      <c r="LED151" s="187"/>
      <c r="LEE151" s="165"/>
      <c r="LEF151" s="187"/>
      <c r="LEG151" s="165"/>
      <c r="LEH151" s="187"/>
      <c r="LEI151" s="165"/>
      <c r="LEJ151" s="187"/>
      <c r="LEK151" s="165"/>
      <c r="LEL151" s="187"/>
      <c r="LEM151" s="165"/>
      <c r="LEN151" s="187"/>
      <c r="LEO151" s="165"/>
      <c r="LEP151" s="187"/>
      <c r="LEQ151" s="165"/>
      <c r="LER151" s="187"/>
      <c r="LES151" s="165"/>
      <c r="LET151" s="187"/>
      <c r="LEU151" s="165"/>
      <c r="LEV151" s="187"/>
      <c r="LEW151" s="165"/>
      <c r="LEX151" s="187"/>
      <c r="LEY151" s="165"/>
      <c r="LEZ151" s="187"/>
      <c r="LFA151" s="165"/>
      <c r="LFB151" s="187"/>
      <c r="LFC151" s="165"/>
      <c r="LFD151" s="187"/>
      <c r="LFE151" s="165"/>
      <c r="LFF151" s="187"/>
      <c r="LFG151" s="165"/>
      <c r="LFH151" s="187"/>
      <c r="LFI151" s="165"/>
      <c r="LFJ151" s="187"/>
      <c r="LFK151" s="165"/>
      <c r="LFL151" s="187"/>
      <c r="LFM151" s="165"/>
      <c r="LFN151" s="187"/>
      <c r="LFO151" s="165"/>
      <c r="LFP151" s="187"/>
      <c r="LFQ151" s="165"/>
      <c r="LFR151" s="187"/>
      <c r="LFS151" s="165"/>
      <c r="LFT151" s="187"/>
      <c r="LFU151" s="165"/>
      <c r="LFV151" s="187"/>
      <c r="LFW151" s="165"/>
      <c r="LFX151" s="187"/>
      <c r="LFY151" s="165"/>
      <c r="LFZ151" s="187"/>
      <c r="LGA151" s="165"/>
      <c r="LGB151" s="187"/>
      <c r="LGC151" s="165"/>
      <c r="LGD151" s="187"/>
      <c r="LGE151" s="165"/>
      <c r="LGF151" s="187"/>
      <c r="LGG151" s="165"/>
      <c r="LGH151" s="187"/>
      <c r="LGI151" s="165"/>
      <c r="LGJ151" s="187"/>
      <c r="LGK151" s="165"/>
      <c r="LGL151" s="187"/>
      <c r="LGM151" s="165"/>
      <c r="LGN151" s="187"/>
      <c r="LGO151" s="165"/>
      <c r="LGP151" s="187"/>
      <c r="LGQ151" s="165"/>
      <c r="LGR151" s="187"/>
      <c r="LGS151" s="165"/>
      <c r="LGT151" s="187"/>
      <c r="LGU151" s="165"/>
      <c r="LGV151" s="187"/>
      <c r="LGW151" s="165"/>
      <c r="LGX151" s="187"/>
      <c r="LGY151" s="165"/>
      <c r="LGZ151" s="187"/>
      <c r="LHA151" s="165"/>
      <c r="LHB151" s="187"/>
      <c r="LHC151" s="165"/>
      <c r="LHD151" s="187"/>
      <c r="LHE151" s="165"/>
      <c r="LHF151" s="187"/>
      <c r="LHG151" s="165"/>
      <c r="LHH151" s="187"/>
      <c r="LHI151" s="165"/>
      <c r="LHJ151" s="187"/>
      <c r="LHK151" s="165"/>
      <c r="LHL151" s="187"/>
      <c r="LHM151" s="165"/>
      <c r="LHN151" s="187"/>
      <c r="LHO151" s="165"/>
      <c r="LHP151" s="187"/>
      <c r="LHQ151" s="165"/>
      <c r="LHR151" s="187"/>
      <c r="LHS151" s="165"/>
      <c r="LHT151" s="187"/>
      <c r="LHU151" s="165"/>
      <c r="LHV151" s="187"/>
      <c r="LHW151" s="165"/>
      <c r="LHX151" s="187"/>
      <c r="LHY151" s="165"/>
      <c r="LHZ151" s="187"/>
      <c r="LIA151" s="165"/>
      <c r="LIB151" s="187"/>
      <c r="LIC151" s="165"/>
      <c r="LID151" s="187"/>
      <c r="LIE151" s="165"/>
      <c r="LIF151" s="187"/>
      <c r="LIG151" s="165"/>
      <c r="LIH151" s="187"/>
      <c r="LII151" s="165"/>
      <c r="LIJ151" s="187"/>
      <c r="LIK151" s="165"/>
      <c r="LIL151" s="187"/>
      <c r="LIM151" s="165"/>
      <c r="LIN151" s="187"/>
      <c r="LIO151" s="165"/>
      <c r="LIP151" s="187"/>
      <c r="LIQ151" s="165"/>
      <c r="LIR151" s="187"/>
      <c r="LIS151" s="165"/>
      <c r="LIT151" s="187"/>
      <c r="LIU151" s="165"/>
      <c r="LIV151" s="187"/>
      <c r="LIW151" s="165"/>
      <c r="LIX151" s="187"/>
      <c r="LIY151" s="165"/>
      <c r="LIZ151" s="187"/>
      <c r="LJA151" s="165"/>
      <c r="LJB151" s="187"/>
      <c r="LJC151" s="165"/>
      <c r="LJD151" s="187"/>
      <c r="LJE151" s="165"/>
      <c r="LJF151" s="187"/>
      <c r="LJG151" s="165"/>
      <c r="LJH151" s="187"/>
      <c r="LJI151" s="165"/>
      <c r="LJJ151" s="187"/>
      <c r="LJK151" s="165"/>
      <c r="LJL151" s="187"/>
      <c r="LJM151" s="165"/>
      <c r="LJN151" s="187"/>
      <c r="LJO151" s="165"/>
      <c r="LJP151" s="187"/>
      <c r="LJQ151" s="165"/>
      <c r="LJR151" s="187"/>
      <c r="LJS151" s="165"/>
      <c r="LJT151" s="187"/>
      <c r="LJU151" s="165"/>
      <c r="LJV151" s="187"/>
      <c r="LJW151" s="165"/>
      <c r="LJX151" s="187"/>
      <c r="LJY151" s="165"/>
      <c r="LJZ151" s="187"/>
      <c r="LKA151" s="165"/>
      <c r="LKB151" s="187"/>
      <c r="LKC151" s="165"/>
      <c r="LKD151" s="187"/>
      <c r="LKE151" s="165"/>
      <c r="LKF151" s="187"/>
      <c r="LKG151" s="165"/>
      <c r="LKH151" s="187"/>
      <c r="LKI151" s="165"/>
      <c r="LKJ151" s="187"/>
      <c r="LKK151" s="165"/>
      <c r="LKL151" s="187"/>
      <c r="LKM151" s="165"/>
      <c r="LKN151" s="187"/>
      <c r="LKO151" s="165"/>
      <c r="LKP151" s="187"/>
      <c r="LKQ151" s="165"/>
      <c r="LKR151" s="187"/>
      <c r="LKS151" s="165"/>
      <c r="LKT151" s="187"/>
      <c r="LKU151" s="165"/>
      <c r="LKV151" s="187"/>
      <c r="LKW151" s="165"/>
      <c r="LKX151" s="187"/>
      <c r="LKY151" s="165"/>
      <c r="LKZ151" s="187"/>
      <c r="LLA151" s="165"/>
      <c r="LLB151" s="187"/>
      <c r="LLC151" s="165"/>
      <c r="LLD151" s="187"/>
      <c r="LLE151" s="165"/>
      <c r="LLF151" s="187"/>
      <c r="LLG151" s="165"/>
      <c r="LLH151" s="187"/>
      <c r="LLI151" s="165"/>
      <c r="LLJ151" s="187"/>
      <c r="LLK151" s="165"/>
      <c r="LLL151" s="187"/>
      <c r="LLM151" s="165"/>
      <c r="LLN151" s="187"/>
      <c r="LLO151" s="165"/>
      <c r="LLP151" s="187"/>
      <c r="LLQ151" s="165"/>
      <c r="LLR151" s="187"/>
      <c r="LLS151" s="165"/>
      <c r="LLT151" s="187"/>
      <c r="LLU151" s="165"/>
      <c r="LLV151" s="187"/>
      <c r="LLW151" s="165"/>
      <c r="LLX151" s="187"/>
      <c r="LLY151" s="165"/>
      <c r="LLZ151" s="187"/>
      <c r="LMA151" s="165"/>
      <c r="LMB151" s="187"/>
      <c r="LMC151" s="165"/>
      <c r="LMD151" s="187"/>
      <c r="LME151" s="165"/>
      <c r="LMF151" s="187"/>
      <c r="LMG151" s="165"/>
      <c r="LMH151" s="187"/>
      <c r="LMI151" s="165"/>
      <c r="LMJ151" s="187"/>
      <c r="LMK151" s="165"/>
      <c r="LML151" s="187"/>
      <c r="LMM151" s="165"/>
      <c r="LMN151" s="187"/>
      <c r="LMO151" s="165"/>
      <c r="LMP151" s="187"/>
      <c r="LMQ151" s="165"/>
      <c r="LMR151" s="187"/>
      <c r="LMS151" s="165"/>
      <c r="LMT151" s="187"/>
      <c r="LMU151" s="165"/>
      <c r="LMV151" s="187"/>
      <c r="LMW151" s="165"/>
      <c r="LMX151" s="187"/>
      <c r="LMY151" s="165"/>
      <c r="LMZ151" s="187"/>
      <c r="LNA151" s="165"/>
      <c r="LNB151" s="187"/>
      <c r="LNC151" s="165"/>
      <c r="LND151" s="187"/>
      <c r="LNE151" s="165"/>
      <c r="LNF151" s="187"/>
      <c r="LNG151" s="165"/>
      <c r="LNH151" s="187"/>
      <c r="LNI151" s="165"/>
      <c r="LNJ151" s="187"/>
      <c r="LNK151" s="165"/>
      <c r="LNL151" s="187"/>
      <c r="LNM151" s="165"/>
      <c r="LNN151" s="187"/>
      <c r="LNO151" s="165"/>
      <c r="LNP151" s="187"/>
      <c r="LNQ151" s="165"/>
      <c r="LNR151" s="187"/>
      <c r="LNS151" s="165"/>
      <c r="LNT151" s="187"/>
      <c r="LNU151" s="165"/>
      <c r="LNV151" s="187"/>
      <c r="LNW151" s="165"/>
      <c r="LNX151" s="187"/>
      <c r="LNY151" s="165"/>
      <c r="LNZ151" s="187"/>
      <c r="LOA151" s="165"/>
      <c r="LOB151" s="187"/>
      <c r="LOC151" s="165"/>
      <c r="LOD151" s="187"/>
      <c r="LOE151" s="165"/>
      <c r="LOF151" s="187"/>
      <c r="LOG151" s="165"/>
      <c r="LOH151" s="187"/>
      <c r="LOI151" s="165"/>
      <c r="LOJ151" s="187"/>
      <c r="LOK151" s="165"/>
      <c r="LOL151" s="187"/>
      <c r="LOM151" s="165"/>
      <c r="LON151" s="187"/>
      <c r="LOO151" s="165"/>
      <c r="LOP151" s="187"/>
      <c r="LOQ151" s="165"/>
      <c r="LOR151" s="187"/>
      <c r="LOS151" s="165"/>
      <c r="LOT151" s="187"/>
      <c r="LOU151" s="165"/>
      <c r="LOV151" s="187"/>
      <c r="LOW151" s="165"/>
      <c r="LOX151" s="187"/>
      <c r="LOY151" s="165"/>
      <c r="LOZ151" s="187"/>
      <c r="LPA151" s="165"/>
      <c r="LPB151" s="187"/>
      <c r="LPC151" s="165"/>
      <c r="LPD151" s="187"/>
      <c r="LPE151" s="165"/>
      <c r="LPF151" s="187"/>
      <c r="LPG151" s="165"/>
      <c r="LPH151" s="187"/>
      <c r="LPI151" s="165"/>
      <c r="LPJ151" s="187"/>
      <c r="LPK151" s="165"/>
      <c r="LPL151" s="187"/>
      <c r="LPM151" s="165"/>
      <c r="LPN151" s="187"/>
      <c r="LPO151" s="165"/>
      <c r="LPP151" s="187"/>
      <c r="LPQ151" s="165"/>
      <c r="LPR151" s="187"/>
      <c r="LPS151" s="165"/>
      <c r="LPT151" s="187"/>
      <c r="LPU151" s="165"/>
      <c r="LPV151" s="187"/>
      <c r="LPW151" s="165"/>
      <c r="LPX151" s="187"/>
      <c r="LPY151" s="165"/>
      <c r="LPZ151" s="187"/>
      <c r="LQA151" s="165"/>
      <c r="LQB151" s="187"/>
      <c r="LQC151" s="165"/>
      <c r="LQD151" s="187"/>
      <c r="LQE151" s="165"/>
      <c r="LQF151" s="187"/>
      <c r="LQG151" s="165"/>
      <c r="LQH151" s="187"/>
      <c r="LQI151" s="165"/>
      <c r="LQJ151" s="187"/>
      <c r="LQK151" s="165"/>
      <c r="LQL151" s="187"/>
      <c r="LQM151" s="165"/>
      <c r="LQN151" s="187"/>
      <c r="LQO151" s="165"/>
      <c r="LQP151" s="187"/>
      <c r="LQQ151" s="165"/>
      <c r="LQR151" s="187"/>
      <c r="LQS151" s="165"/>
      <c r="LQT151" s="187"/>
      <c r="LQU151" s="165"/>
      <c r="LQV151" s="187"/>
      <c r="LQW151" s="165"/>
      <c r="LQX151" s="187"/>
      <c r="LQY151" s="165"/>
      <c r="LQZ151" s="187"/>
      <c r="LRA151" s="165"/>
      <c r="LRB151" s="187"/>
      <c r="LRC151" s="165"/>
      <c r="LRD151" s="187"/>
      <c r="LRE151" s="165"/>
      <c r="LRF151" s="187"/>
      <c r="LRG151" s="165"/>
      <c r="LRH151" s="187"/>
      <c r="LRI151" s="165"/>
      <c r="LRJ151" s="187"/>
      <c r="LRK151" s="165"/>
      <c r="LRL151" s="187"/>
      <c r="LRM151" s="165"/>
      <c r="LRN151" s="187"/>
      <c r="LRO151" s="165"/>
      <c r="LRP151" s="187"/>
      <c r="LRQ151" s="165"/>
      <c r="LRR151" s="187"/>
      <c r="LRS151" s="165"/>
      <c r="LRT151" s="187"/>
      <c r="LRU151" s="165"/>
      <c r="LRV151" s="187"/>
      <c r="LRW151" s="165"/>
      <c r="LRX151" s="187"/>
      <c r="LRY151" s="165"/>
      <c r="LRZ151" s="187"/>
      <c r="LSA151" s="165"/>
      <c r="LSB151" s="187"/>
      <c r="LSC151" s="165"/>
      <c r="LSD151" s="187"/>
      <c r="LSE151" s="165"/>
      <c r="LSF151" s="187"/>
      <c r="LSG151" s="165"/>
      <c r="LSH151" s="187"/>
      <c r="LSI151" s="165"/>
      <c r="LSJ151" s="187"/>
      <c r="LSK151" s="165"/>
      <c r="LSL151" s="187"/>
      <c r="LSM151" s="165"/>
      <c r="LSN151" s="187"/>
      <c r="LSO151" s="165"/>
      <c r="LSP151" s="187"/>
      <c r="LSQ151" s="165"/>
      <c r="LSR151" s="187"/>
      <c r="LSS151" s="165"/>
      <c r="LST151" s="187"/>
      <c r="LSU151" s="165"/>
      <c r="LSV151" s="187"/>
      <c r="LSW151" s="165"/>
      <c r="LSX151" s="187"/>
      <c r="LSY151" s="165"/>
      <c r="LSZ151" s="187"/>
      <c r="LTA151" s="165"/>
      <c r="LTB151" s="187"/>
      <c r="LTC151" s="165"/>
      <c r="LTD151" s="187"/>
      <c r="LTE151" s="165"/>
      <c r="LTF151" s="187"/>
      <c r="LTG151" s="165"/>
      <c r="LTH151" s="187"/>
      <c r="LTI151" s="165"/>
      <c r="LTJ151" s="187"/>
      <c r="LTK151" s="165"/>
      <c r="LTL151" s="187"/>
      <c r="LTM151" s="165"/>
      <c r="LTN151" s="187"/>
      <c r="LTO151" s="165"/>
      <c r="LTP151" s="187"/>
      <c r="LTQ151" s="165"/>
      <c r="LTR151" s="187"/>
      <c r="LTS151" s="165"/>
      <c r="LTT151" s="187"/>
      <c r="LTU151" s="165"/>
      <c r="LTV151" s="187"/>
      <c r="LTW151" s="165"/>
      <c r="LTX151" s="187"/>
      <c r="LTY151" s="165"/>
      <c r="LTZ151" s="187"/>
      <c r="LUA151" s="165"/>
      <c r="LUB151" s="187"/>
      <c r="LUC151" s="165"/>
      <c r="LUD151" s="187"/>
      <c r="LUE151" s="165"/>
      <c r="LUF151" s="187"/>
      <c r="LUG151" s="165"/>
      <c r="LUH151" s="187"/>
      <c r="LUI151" s="165"/>
      <c r="LUJ151" s="187"/>
      <c r="LUK151" s="165"/>
      <c r="LUL151" s="187"/>
      <c r="LUM151" s="165"/>
      <c r="LUN151" s="187"/>
      <c r="LUO151" s="165"/>
      <c r="LUP151" s="187"/>
      <c r="LUQ151" s="165"/>
      <c r="LUR151" s="187"/>
      <c r="LUS151" s="165"/>
      <c r="LUT151" s="187"/>
      <c r="LUU151" s="165"/>
      <c r="LUV151" s="187"/>
      <c r="LUW151" s="165"/>
      <c r="LUX151" s="187"/>
      <c r="LUY151" s="165"/>
      <c r="LUZ151" s="187"/>
      <c r="LVA151" s="165"/>
      <c r="LVB151" s="187"/>
      <c r="LVC151" s="165"/>
      <c r="LVD151" s="187"/>
      <c r="LVE151" s="165"/>
      <c r="LVF151" s="187"/>
      <c r="LVG151" s="165"/>
      <c r="LVH151" s="187"/>
      <c r="LVI151" s="165"/>
      <c r="LVJ151" s="187"/>
      <c r="LVK151" s="165"/>
      <c r="LVL151" s="187"/>
      <c r="LVM151" s="165"/>
      <c r="LVN151" s="187"/>
      <c r="LVO151" s="165"/>
      <c r="LVP151" s="187"/>
      <c r="LVQ151" s="165"/>
      <c r="LVR151" s="187"/>
      <c r="LVS151" s="165"/>
      <c r="LVT151" s="187"/>
      <c r="LVU151" s="165"/>
      <c r="LVV151" s="187"/>
      <c r="LVW151" s="165"/>
      <c r="LVX151" s="187"/>
      <c r="LVY151" s="165"/>
      <c r="LVZ151" s="187"/>
      <c r="LWA151" s="165"/>
      <c r="LWB151" s="187"/>
      <c r="LWC151" s="165"/>
      <c r="LWD151" s="187"/>
      <c r="LWE151" s="165"/>
      <c r="LWF151" s="187"/>
      <c r="LWG151" s="165"/>
      <c r="LWH151" s="187"/>
      <c r="LWI151" s="165"/>
      <c r="LWJ151" s="187"/>
      <c r="LWK151" s="165"/>
      <c r="LWL151" s="187"/>
      <c r="LWM151" s="165"/>
      <c r="LWN151" s="187"/>
      <c r="LWO151" s="165"/>
      <c r="LWP151" s="187"/>
      <c r="LWQ151" s="165"/>
      <c r="LWR151" s="187"/>
      <c r="LWS151" s="165"/>
      <c r="LWT151" s="187"/>
      <c r="LWU151" s="165"/>
      <c r="LWV151" s="187"/>
      <c r="LWW151" s="165"/>
      <c r="LWX151" s="187"/>
      <c r="LWY151" s="165"/>
      <c r="LWZ151" s="187"/>
      <c r="LXA151" s="165"/>
      <c r="LXB151" s="187"/>
      <c r="LXC151" s="165"/>
      <c r="LXD151" s="187"/>
      <c r="LXE151" s="165"/>
      <c r="LXF151" s="187"/>
      <c r="LXG151" s="165"/>
      <c r="LXH151" s="187"/>
      <c r="LXI151" s="165"/>
      <c r="LXJ151" s="187"/>
      <c r="LXK151" s="165"/>
      <c r="LXL151" s="187"/>
      <c r="LXM151" s="165"/>
      <c r="LXN151" s="187"/>
      <c r="LXO151" s="165"/>
      <c r="LXP151" s="187"/>
      <c r="LXQ151" s="165"/>
      <c r="LXR151" s="187"/>
      <c r="LXS151" s="165"/>
      <c r="LXT151" s="187"/>
      <c r="LXU151" s="165"/>
      <c r="LXV151" s="187"/>
      <c r="LXW151" s="165"/>
      <c r="LXX151" s="187"/>
      <c r="LXY151" s="165"/>
      <c r="LXZ151" s="187"/>
      <c r="LYA151" s="165"/>
      <c r="LYB151" s="187"/>
      <c r="LYC151" s="165"/>
      <c r="LYD151" s="187"/>
      <c r="LYE151" s="165"/>
      <c r="LYF151" s="187"/>
      <c r="LYG151" s="165"/>
      <c r="LYH151" s="187"/>
      <c r="LYI151" s="165"/>
      <c r="LYJ151" s="187"/>
      <c r="LYK151" s="165"/>
      <c r="LYL151" s="187"/>
      <c r="LYM151" s="165"/>
      <c r="LYN151" s="187"/>
      <c r="LYO151" s="165"/>
      <c r="LYP151" s="187"/>
      <c r="LYQ151" s="165"/>
      <c r="LYR151" s="187"/>
      <c r="LYS151" s="165"/>
      <c r="LYT151" s="187"/>
      <c r="LYU151" s="165"/>
      <c r="LYV151" s="187"/>
      <c r="LYW151" s="165"/>
      <c r="LYX151" s="187"/>
      <c r="LYY151" s="165"/>
      <c r="LYZ151" s="187"/>
      <c r="LZA151" s="165"/>
      <c r="LZB151" s="187"/>
      <c r="LZC151" s="165"/>
      <c r="LZD151" s="187"/>
      <c r="LZE151" s="165"/>
      <c r="LZF151" s="187"/>
      <c r="LZG151" s="165"/>
      <c r="LZH151" s="187"/>
      <c r="LZI151" s="165"/>
      <c r="LZJ151" s="187"/>
      <c r="LZK151" s="165"/>
      <c r="LZL151" s="187"/>
      <c r="LZM151" s="165"/>
      <c r="LZN151" s="187"/>
      <c r="LZO151" s="165"/>
      <c r="LZP151" s="187"/>
      <c r="LZQ151" s="165"/>
      <c r="LZR151" s="187"/>
      <c r="LZS151" s="165"/>
      <c r="LZT151" s="187"/>
      <c r="LZU151" s="165"/>
      <c r="LZV151" s="187"/>
      <c r="LZW151" s="165"/>
      <c r="LZX151" s="187"/>
      <c r="LZY151" s="165"/>
      <c r="LZZ151" s="187"/>
      <c r="MAA151" s="165"/>
      <c r="MAB151" s="187"/>
      <c r="MAC151" s="165"/>
      <c r="MAD151" s="187"/>
      <c r="MAE151" s="165"/>
      <c r="MAF151" s="187"/>
      <c r="MAG151" s="165"/>
      <c r="MAH151" s="187"/>
      <c r="MAI151" s="165"/>
      <c r="MAJ151" s="187"/>
      <c r="MAK151" s="165"/>
      <c r="MAL151" s="187"/>
      <c r="MAM151" s="165"/>
      <c r="MAN151" s="187"/>
      <c r="MAO151" s="165"/>
      <c r="MAP151" s="187"/>
      <c r="MAQ151" s="165"/>
      <c r="MAR151" s="187"/>
      <c r="MAS151" s="165"/>
      <c r="MAT151" s="187"/>
      <c r="MAU151" s="165"/>
      <c r="MAV151" s="187"/>
      <c r="MAW151" s="165"/>
      <c r="MAX151" s="187"/>
      <c r="MAY151" s="165"/>
      <c r="MAZ151" s="187"/>
      <c r="MBA151" s="165"/>
      <c r="MBB151" s="187"/>
      <c r="MBC151" s="165"/>
      <c r="MBD151" s="187"/>
      <c r="MBE151" s="165"/>
      <c r="MBF151" s="187"/>
      <c r="MBG151" s="165"/>
      <c r="MBH151" s="187"/>
      <c r="MBI151" s="165"/>
      <c r="MBJ151" s="187"/>
      <c r="MBK151" s="165"/>
      <c r="MBL151" s="187"/>
      <c r="MBM151" s="165"/>
      <c r="MBN151" s="187"/>
      <c r="MBO151" s="165"/>
      <c r="MBP151" s="187"/>
      <c r="MBQ151" s="165"/>
      <c r="MBR151" s="187"/>
      <c r="MBS151" s="165"/>
      <c r="MBT151" s="187"/>
      <c r="MBU151" s="165"/>
      <c r="MBV151" s="187"/>
      <c r="MBW151" s="165"/>
      <c r="MBX151" s="187"/>
      <c r="MBY151" s="165"/>
      <c r="MBZ151" s="187"/>
      <c r="MCA151" s="165"/>
      <c r="MCB151" s="187"/>
      <c r="MCC151" s="165"/>
      <c r="MCD151" s="187"/>
      <c r="MCE151" s="165"/>
      <c r="MCF151" s="187"/>
      <c r="MCG151" s="165"/>
      <c r="MCH151" s="187"/>
      <c r="MCI151" s="165"/>
      <c r="MCJ151" s="187"/>
      <c r="MCK151" s="165"/>
      <c r="MCL151" s="187"/>
      <c r="MCM151" s="165"/>
      <c r="MCN151" s="187"/>
      <c r="MCO151" s="165"/>
      <c r="MCP151" s="187"/>
      <c r="MCQ151" s="165"/>
      <c r="MCR151" s="187"/>
      <c r="MCS151" s="165"/>
      <c r="MCT151" s="187"/>
      <c r="MCU151" s="165"/>
      <c r="MCV151" s="187"/>
      <c r="MCW151" s="165"/>
      <c r="MCX151" s="187"/>
      <c r="MCY151" s="165"/>
      <c r="MCZ151" s="187"/>
      <c r="MDA151" s="165"/>
      <c r="MDB151" s="187"/>
      <c r="MDC151" s="165"/>
      <c r="MDD151" s="187"/>
      <c r="MDE151" s="165"/>
      <c r="MDF151" s="187"/>
      <c r="MDG151" s="165"/>
      <c r="MDH151" s="187"/>
      <c r="MDI151" s="165"/>
      <c r="MDJ151" s="187"/>
      <c r="MDK151" s="165"/>
      <c r="MDL151" s="187"/>
      <c r="MDM151" s="165"/>
      <c r="MDN151" s="187"/>
      <c r="MDO151" s="165"/>
      <c r="MDP151" s="187"/>
      <c r="MDQ151" s="165"/>
      <c r="MDR151" s="187"/>
      <c r="MDS151" s="165"/>
      <c r="MDT151" s="187"/>
      <c r="MDU151" s="165"/>
      <c r="MDV151" s="187"/>
      <c r="MDW151" s="165"/>
      <c r="MDX151" s="187"/>
      <c r="MDY151" s="165"/>
      <c r="MDZ151" s="187"/>
      <c r="MEA151" s="165"/>
      <c r="MEB151" s="187"/>
      <c r="MEC151" s="165"/>
      <c r="MED151" s="187"/>
      <c r="MEE151" s="165"/>
      <c r="MEF151" s="187"/>
      <c r="MEG151" s="165"/>
      <c r="MEH151" s="187"/>
      <c r="MEI151" s="165"/>
      <c r="MEJ151" s="187"/>
      <c r="MEK151" s="165"/>
      <c r="MEL151" s="187"/>
      <c r="MEM151" s="165"/>
      <c r="MEN151" s="187"/>
      <c r="MEO151" s="165"/>
      <c r="MEP151" s="187"/>
      <c r="MEQ151" s="165"/>
      <c r="MER151" s="187"/>
      <c r="MES151" s="165"/>
      <c r="MET151" s="187"/>
      <c r="MEU151" s="165"/>
      <c r="MEV151" s="187"/>
      <c r="MEW151" s="165"/>
      <c r="MEX151" s="187"/>
      <c r="MEY151" s="165"/>
      <c r="MEZ151" s="187"/>
      <c r="MFA151" s="165"/>
      <c r="MFB151" s="187"/>
      <c r="MFC151" s="165"/>
      <c r="MFD151" s="187"/>
      <c r="MFE151" s="165"/>
      <c r="MFF151" s="187"/>
      <c r="MFG151" s="165"/>
      <c r="MFH151" s="187"/>
      <c r="MFI151" s="165"/>
      <c r="MFJ151" s="187"/>
      <c r="MFK151" s="165"/>
      <c r="MFL151" s="187"/>
      <c r="MFM151" s="165"/>
      <c r="MFN151" s="187"/>
      <c r="MFO151" s="165"/>
      <c r="MFP151" s="187"/>
      <c r="MFQ151" s="165"/>
      <c r="MFR151" s="187"/>
      <c r="MFS151" s="165"/>
      <c r="MFT151" s="187"/>
      <c r="MFU151" s="165"/>
      <c r="MFV151" s="187"/>
      <c r="MFW151" s="165"/>
      <c r="MFX151" s="187"/>
      <c r="MFY151" s="165"/>
      <c r="MFZ151" s="187"/>
      <c r="MGA151" s="165"/>
      <c r="MGB151" s="187"/>
      <c r="MGC151" s="165"/>
      <c r="MGD151" s="187"/>
      <c r="MGE151" s="165"/>
      <c r="MGF151" s="187"/>
      <c r="MGG151" s="165"/>
      <c r="MGH151" s="187"/>
      <c r="MGI151" s="165"/>
      <c r="MGJ151" s="187"/>
      <c r="MGK151" s="165"/>
      <c r="MGL151" s="187"/>
      <c r="MGM151" s="165"/>
      <c r="MGN151" s="187"/>
      <c r="MGO151" s="165"/>
      <c r="MGP151" s="187"/>
      <c r="MGQ151" s="165"/>
      <c r="MGR151" s="187"/>
      <c r="MGS151" s="165"/>
      <c r="MGT151" s="187"/>
      <c r="MGU151" s="165"/>
      <c r="MGV151" s="187"/>
      <c r="MGW151" s="165"/>
      <c r="MGX151" s="187"/>
      <c r="MGY151" s="165"/>
      <c r="MGZ151" s="187"/>
      <c r="MHA151" s="165"/>
      <c r="MHB151" s="187"/>
      <c r="MHC151" s="165"/>
      <c r="MHD151" s="187"/>
      <c r="MHE151" s="165"/>
      <c r="MHF151" s="187"/>
      <c r="MHG151" s="165"/>
      <c r="MHH151" s="187"/>
      <c r="MHI151" s="165"/>
      <c r="MHJ151" s="187"/>
      <c r="MHK151" s="165"/>
      <c r="MHL151" s="187"/>
      <c r="MHM151" s="165"/>
      <c r="MHN151" s="187"/>
      <c r="MHO151" s="165"/>
      <c r="MHP151" s="187"/>
      <c r="MHQ151" s="165"/>
      <c r="MHR151" s="187"/>
      <c r="MHS151" s="165"/>
      <c r="MHT151" s="187"/>
      <c r="MHU151" s="165"/>
      <c r="MHV151" s="187"/>
      <c r="MHW151" s="165"/>
      <c r="MHX151" s="187"/>
      <c r="MHY151" s="165"/>
      <c r="MHZ151" s="187"/>
      <c r="MIA151" s="165"/>
      <c r="MIB151" s="187"/>
      <c r="MIC151" s="165"/>
      <c r="MID151" s="187"/>
      <c r="MIE151" s="165"/>
      <c r="MIF151" s="187"/>
      <c r="MIG151" s="165"/>
      <c r="MIH151" s="187"/>
      <c r="MII151" s="165"/>
      <c r="MIJ151" s="187"/>
      <c r="MIK151" s="165"/>
      <c r="MIL151" s="187"/>
      <c r="MIM151" s="165"/>
      <c r="MIN151" s="187"/>
      <c r="MIO151" s="165"/>
      <c r="MIP151" s="187"/>
      <c r="MIQ151" s="165"/>
      <c r="MIR151" s="187"/>
      <c r="MIS151" s="165"/>
      <c r="MIT151" s="187"/>
      <c r="MIU151" s="165"/>
      <c r="MIV151" s="187"/>
      <c r="MIW151" s="165"/>
      <c r="MIX151" s="187"/>
      <c r="MIY151" s="165"/>
      <c r="MIZ151" s="187"/>
      <c r="MJA151" s="165"/>
      <c r="MJB151" s="187"/>
      <c r="MJC151" s="165"/>
      <c r="MJD151" s="187"/>
      <c r="MJE151" s="165"/>
      <c r="MJF151" s="187"/>
      <c r="MJG151" s="165"/>
      <c r="MJH151" s="187"/>
      <c r="MJI151" s="165"/>
      <c r="MJJ151" s="187"/>
      <c r="MJK151" s="165"/>
      <c r="MJL151" s="187"/>
      <c r="MJM151" s="165"/>
      <c r="MJN151" s="187"/>
      <c r="MJO151" s="165"/>
      <c r="MJP151" s="187"/>
      <c r="MJQ151" s="165"/>
      <c r="MJR151" s="187"/>
      <c r="MJS151" s="165"/>
      <c r="MJT151" s="187"/>
      <c r="MJU151" s="165"/>
      <c r="MJV151" s="187"/>
      <c r="MJW151" s="165"/>
      <c r="MJX151" s="187"/>
      <c r="MJY151" s="165"/>
      <c r="MJZ151" s="187"/>
      <c r="MKA151" s="165"/>
      <c r="MKB151" s="187"/>
      <c r="MKC151" s="165"/>
      <c r="MKD151" s="187"/>
      <c r="MKE151" s="165"/>
      <c r="MKF151" s="187"/>
      <c r="MKG151" s="165"/>
      <c r="MKH151" s="187"/>
      <c r="MKI151" s="165"/>
      <c r="MKJ151" s="187"/>
      <c r="MKK151" s="165"/>
      <c r="MKL151" s="187"/>
      <c r="MKM151" s="165"/>
      <c r="MKN151" s="187"/>
      <c r="MKO151" s="165"/>
      <c r="MKP151" s="187"/>
      <c r="MKQ151" s="165"/>
      <c r="MKR151" s="187"/>
      <c r="MKS151" s="165"/>
      <c r="MKT151" s="187"/>
      <c r="MKU151" s="165"/>
      <c r="MKV151" s="187"/>
      <c r="MKW151" s="165"/>
      <c r="MKX151" s="187"/>
      <c r="MKY151" s="165"/>
      <c r="MKZ151" s="187"/>
      <c r="MLA151" s="165"/>
      <c r="MLB151" s="187"/>
      <c r="MLC151" s="165"/>
      <c r="MLD151" s="187"/>
      <c r="MLE151" s="165"/>
      <c r="MLF151" s="187"/>
      <c r="MLG151" s="165"/>
      <c r="MLH151" s="187"/>
      <c r="MLI151" s="165"/>
      <c r="MLJ151" s="187"/>
      <c r="MLK151" s="165"/>
      <c r="MLL151" s="187"/>
      <c r="MLM151" s="165"/>
      <c r="MLN151" s="187"/>
      <c r="MLO151" s="165"/>
      <c r="MLP151" s="187"/>
      <c r="MLQ151" s="165"/>
      <c r="MLR151" s="187"/>
      <c r="MLS151" s="165"/>
      <c r="MLT151" s="187"/>
      <c r="MLU151" s="165"/>
      <c r="MLV151" s="187"/>
      <c r="MLW151" s="165"/>
      <c r="MLX151" s="187"/>
      <c r="MLY151" s="165"/>
      <c r="MLZ151" s="187"/>
      <c r="MMA151" s="165"/>
      <c r="MMB151" s="187"/>
      <c r="MMC151" s="165"/>
      <c r="MMD151" s="187"/>
      <c r="MME151" s="165"/>
      <c r="MMF151" s="187"/>
      <c r="MMG151" s="165"/>
      <c r="MMH151" s="187"/>
      <c r="MMI151" s="165"/>
      <c r="MMJ151" s="187"/>
      <c r="MMK151" s="165"/>
      <c r="MML151" s="187"/>
      <c r="MMM151" s="165"/>
      <c r="MMN151" s="187"/>
      <c r="MMO151" s="165"/>
      <c r="MMP151" s="187"/>
      <c r="MMQ151" s="165"/>
      <c r="MMR151" s="187"/>
      <c r="MMS151" s="165"/>
      <c r="MMT151" s="187"/>
      <c r="MMU151" s="165"/>
      <c r="MMV151" s="187"/>
      <c r="MMW151" s="165"/>
      <c r="MMX151" s="187"/>
      <c r="MMY151" s="165"/>
      <c r="MMZ151" s="187"/>
      <c r="MNA151" s="165"/>
      <c r="MNB151" s="187"/>
      <c r="MNC151" s="165"/>
      <c r="MND151" s="187"/>
      <c r="MNE151" s="165"/>
      <c r="MNF151" s="187"/>
      <c r="MNG151" s="165"/>
      <c r="MNH151" s="187"/>
      <c r="MNI151" s="165"/>
      <c r="MNJ151" s="187"/>
      <c r="MNK151" s="165"/>
      <c r="MNL151" s="187"/>
      <c r="MNM151" s="165"/>
      <c r="MNN151" s="187"/>
      <c r="MNO151" s="165"/>
      <c r="MNP151" s="187"/>
      <c r="MNQ151" s="165"/>
      <c r="MNR151" s="187"/>
      <c r="MNS151" s="165"/>
      <c r="MNT151" s="187"/>
      <c r="MNU151" s="165"/>
      <c r="MNV151" s="187"/>
      <c r="MNW151" s="165"/>
      <c r="MNX151" s="187"/>
      <c r="MNY151" s="165"/>
      <c r="MNZ151" s="187"/>
      <c r="MOA151" s="165"/>
      <c r="MOB151" s="187"/>
      <c r="MOC151" s="165"/>
      <c r="MOD151" s="187"/>
      <c r="MOE151" s="165"/>
      <c r="MOF151" s="187"/>
      <c r="MOG151" s="165"/>
      <c r="MOH151" s="187"/>
      <c r="MOI151" s="165"/>
      <c r="MOJ151" s="187"/>
      <c r="MOK151" s="165"/>
      <c r="MOL151" s="187"/>
      <c r="MOM151" s="165"/>
      <c r="MON151" s="187"/>
      <c r="MOO151" s="165"/>
      <c r="MOP151" s="187"/>
      <c r="MOQ151" s="165"/>
      <c r="MOR151" s="187"/>
      <c r="MOS151" s="165"/>
      <c r="MOT151" s="187"/>
      <c r="MOU151" s="165"/>
      <c r="MOV151" s="187"/>
      <c r="MOW151" s="165"/>
      <c r="MOX151" s="187"/>
      <c r="MOY151" s="165"/>
      <c r="MOZ151" s="187"/>
      <c r="MPA151" s="165"/>
      <c r="MPB151" s="187"/>
      <c r="MPC151" s="165"/>
      <c r="MPD151" s="187"/>
      <c r="MPE151" s="165"/>
      <c r="MPF151" s="187"/>
      <c r="MPG151" s="165"/>
      <c r="MPH151" s="187"/>
      <c r="MPI151" s="165"/>
      <c r="MPJ151" s="187"/>
      <c r="MPK151" s="165"/>
      <c r="MPL151" s="187"/>
      <c r="MPM151" s="165"/>
      <c r="MPN151" s="187"/>
      <c r="MPO151" s="165"/>
      <c r="MPP151" s="187"/>
      <c r="MPQ151" s="165"/>
      <c r="MPR151" s="187"/>
      <c r="MPS151" s="165"/>
      <c r="MPT151" s="187"/>
      <c r="MPU151" s="165"/>
      <c r="MPV151" s="187"/>
      <c r="MPW151" s="165"/>
      <c r="MPX151" s="187"/>
      <c r="MPY151" s="165"/>
      <c r="MPZ151" s="187"/>
      <c r="MQA151" s="165"/>
      <c r="MQB151" s="187"/>
      <c r="MQC151" s="165"/>
      <c r="MQD151" s="187"/>
      <c r="MQE151" s="165"/>
      <c r="MQF151" s="187"/>
      <c r="MQG151" s="165"/>
      <c r="MQH151" s="187"/>
      <c r="MQI151" s="165"/>
      <c r="MQJ151" s="187"/>
      <c r="MQK151" s="165"/>
      <c r="MQL151" s="187"/>
      <c r="MQM151" s="165"/>
      <c r="MQN151" s="187"/>
      <c r="MQO151" s="165"/>
      <c r="MQP151" s="187"/>
      <c r="MQQ151" s="165"/>
      <c r="MQR151" s="187"/>
      <c r="MQS151" s="165"/>
      <c r="MQT151" s="187"/>
      <c r="MQU151" s="165"/>
      <c r="MQV151" s="187"/>
      <c r="MQW151" s="165"/>
      <c r="MQX151" s="187"/>
      <c r="MQY151" s="165"/>
      <c r="MQZ151" s="187"/>
      <c r="MRA151" s="165"/>
      <c r="MRB151" s="187"/>
      <c r="MRC151" s="165"/>
      <c r="MRD151" s="187"/>
      <c r="MRE151" s="165"/>
      <c r="MRF151" s="187"/>
      <c r="MRG151" s="165"/>
      <c r="MRH151" s="187"/>
      <c r="MRI151" s="165"/>
      <c r="MRJ151" s="187"/>
      <c r="MRK151" s="165"/>
      <c r="MRL151" s="187"/>
      <c r="MRM151" s="165"/>
      <c r="MRN151" s="187"/>
      <c r="MRO151" s="165"/>
      <c r="MRP151" s="187"/>
      <c r="MRQ151" s="165"/>
      <c r="MRR151" s="187"/>
      <c r="MRS151" s="165"/>
      <c r="MRT151" s="187"/>
      <c r="MRU151" s="165"/>
      <c r="MRV151" s="187"/>
      <c r="MRW151" s="165"/>
      <c r="MRX151" s="187"/>
      <c r="MRY151" s="165"/>
      <c r="MRZ151" s="187"/>
      <c r="MSA151" s="165"/>
      <c r="MSB151" s="187"/>
      <c r="MSC151" s="165"/>
      <c r="MSD151" s="187"/>
      <c r="MSE151" s="165"/>
      <c r="MSF151" s="187"/>
      <c r="MSG151" s="165"/>
      <c r="MSH151" s="187"/>
      <c r="MSI151" s="165"/>
      <c r="MSJ151" s="187"/>
      <c r="MSK151" s="165"/>
      <c r="MSL151" s="187"/>
      <c r="MSM151" s="165"/>
      <c r="MSN151" s="187"/>
      <c r="MSO151" s="165"/>
      <c r="MSP151" s="187"/>
      <c r="MSQ151" s="165"/>
      <c r="MSR151" s="187"/>
      <c r="MSS151" s="165"/>
      <c r="MST151" s="187"/>
      <c r="MSU151" s="165"/>
      <c r="MSV151" s="187"/>
      <c r="MSW151" s="165"/>
      <c r="MSX151" s="187"/>
      <c r="MSY151" s="165"/>
      <c r="MSZ151" s="187"/>
      <c r="MTA151" s="165"/>
      <c r="MTB151" s="187"/>
      <c r="MTC151" s="165"/>
      <c r="MTD151" s="187"/>
      <c r="MTE151" s="165"/>
      <c r="MTF151" s="187"/>
      <c r="MTG151" s="165"/>
      <c r="MTH151" s="187"/>
      <c r="MTI151" s="165"/>
      <c r="MTJ151" s="187"/>
      <c r="MTK151" s="165"/>
      <c r="MTL151" s="187"/>
      <c r="MTM151" s="165"/>
      <c r="MTN151" s="187"/>
      <c r="MTO151" s="165"/>
      <c r="MTP151" s="187"/>
      <c r="MTQ151" s="165"/>
      <c r="MTR151" s="187"/>
      <c r="MTS151" s="165"/>
      <c r="MTT151" s="187"/>
      <c r="MTU151" s="165"/>
      <c r="MTV151" s="187"/>
      <c r="MTW151" s="165"/>
      <c r="MTX151" s="187"/>
      <c r="MTY151" s="165"/>
      <c r="MTZ151" s="187"/>
      <c r="MUA151" s="165"/>
      <c r="MUB151" s="187"/>
      <c r="MUC151" s="165"/>
      <c r="MUD151" s="187"/>
      <c r="MUE151" s="165"/>
      <c r="MUF151" s="187"/>
      <c r="MUG151" s="165"/>
      <c r="MUH151" s="187"/>
      <c r="MUI151" s="165"/>
      <c r="MUJ151" s="187"/>
      <c r="MUK151" s="165"/>
      <c r="MUL151" s="187"/>
      <c r="MUM151" s="165"/>
      <c r="MUN151" s="187"/>
      <c r="MUO151" s="165"/>
      <c r="MUP151" s="187"/>
      <c r="MUQ151" s="165"/>
      <c r="MUR151" s="187"/>
      <c r="MUS151" s="165"/>
      <c r="MUT151" s="187"/>
      <c r="MUU151" s="165"/>
      <c r="MUV151" s="187"/>
      <c r="MUW151" s="165"/>
      <c r="MUX151" s="187"/>
      <c r="MUY151" s="165"/>
      <c r="MUZ151" s="187"/>
      <c r="MVA151" s="165"/>
      <c r="MVB151" s="187"/>
      <c r="MVC151" s="165"/>
      <c r="MVD151" s="187"/>
      <c r="MVE151" s="165"/>
      <c r="MVF151" s="187"/>
      <c r="MVG151" s="165"/>
      <c r="MVH151" s="187"/>
      <c r="MVI151" s="165"/>
      <c r="MVJ151" s="187"/>
      <c r="MVK151" s="165"/>
      <c r="MVL151" s="187"/>
      <c r="MVM151" s="165"/>
      <c r="MVN151" s="187"/>
      <c r="MVO151" s="165"/>
      <c r="MVP151" s="187"/>
      <c r="MVQ151" s="165"/>
      <c r="MVR151" s="187"/>
      <c r="MVS151" s="165"/>
      <c r="MVT151" s="187"/>
      <c r="MVU151" s="165"/>
      <c r="MVV151" s="187"/>
      <c r="MVW151" s="165"/>
      <c r="MVX151" s="187"/>
      <c r="MVY151" s="165"/>
      <c r="MVZ151" s="187"/>
      <c r="MWA151" s="165"/>
      <c r="MWB151" s="187"/>
      <c r="MWC151" s="165"/>
      <c r="MWD151" s="187"/>
      <c r="MWE151" s="165"/>
      <c r="MWF151" s="187"/>
      <c r="MWG151" s="165"/>
      <c r="MWH151" s="187"/>
      <c r="MWI151" s="165"/>
      <c r="MWJ151" s="187"/>
      <c r="MWK151" s="165"/>
      <c r="MWL151" s="187"/>
      <c r="MWM151" s="165"/>
      <c r="MWN151" s="187"/>
      <c r="MWO151" s="165"/>
      <c r="MWP151" s="187"/>
      <c r="MWQ151" s="165"/>
      <c r="MWR151" s="187"/>
      <c r="MWS151" s="165"/>
      <c r="MWT151" s="187"/>
      <c r="MWU151" s="165"/>
      <c r="MWV151" s="187"/>
      <c r="MWW151" s="165"/>
      <c r="MWX151" s="187"/>
      <c r="MWY151" s="165"/>
      <c r="MWZ151" s="187"/>
      <c r="MXA151" s="165"/>
      <c r="MXB151" s="187"/>
      <c r="MXC151" s="165"/>
      <c r="MXD151" s="187"/>
      <c r="MXE151" s="165"/>
      <c r="MXF151" s="187"/>
      <c r="MXG151" s="165"/>
      <c r="MXH151" s="187"/>
      <c r="MXI151" s="165"/>
      <c r="MXJ151" s="187"/>
      <c r="MXK151" s="165"/>
      <c r="MXL151" s="187"/>
      <c r="MXM151" s="165"/>
      <c r="MXN151" s="187"/>
      <c r="MXO151" s="165"/>
      <c r="MXP151" s="187"/>
      <c r="MXQ151" s="165"/>
      <c r="MXR151" s="187"/>
      <c r="MXS151" s="165"/>
      <c r="MXT151" s="187"/>
      <c r="MXU151" s="165"/>
      <c r="MXV151" s="187"/>
      <c r="MXW151" s="165"/>
      <c r="MXX151" s="187"/>
      <c r="MXY151" s="165"/>
      <c r="MXZ151" s="187"/>
      <c r="MYA151" s="165"/>
      <c r="MYB151" s="187"/>
      <c r="MYC151" s="165"/>
      <c r="MYD151" s="187"/>
      <c r="MYE151" s="165"/>
      <c r="MYF151" s="187"/>
      <c r="MYG151" s="165"/>
      <c r="MYH151" s="187"/>
      <c r="MYI151" s="165"/>
      <c r="MYJ151" s="187"/>
      <c r="MYK151" s="165"/>
      <c r="MYL151" s="187"/>
      <c r="MYM151" s="165"/>
      <c r="MYN151" s="187"/>
      <c r="MYO151" s="165"/>
      <c r="MYP151" s="187"/>
      <c r="MYQ151" s="165"/>
      <c r="MYR151" s="187"/>
      <c r="MYS151" s="165"/>
      <c r="MYT151" s="187"/>
      <c r="MYU151" s="165"/>
      <c r="MYV151" s="187"/>
      <c r="MYW151" s="165"/>
      <c r="MYX151" s="187"/>
      <c r="MYY151" s="165"/>
      <c r="MYZ151" s="187"/>
      <c r="MZA151" s="165"/>
      <c r="MZB151" s="187"/>
      <c r="MZC151" s="165"/>
      <c r="MZD151" s="187"/>
      <c r="MZE151" s="165"/>
      <c r="MZF151" s="187"/>
      <c r="MZG151" s="165"/>
      <c r="MZH151" s="187"/>
      <c r="MZI151" s="165"/>
      <c r="MZJ151" s="187"/>
      <c r="MZK151" s="165"/>
      <c r="MZL151" s="187"/>
      <c r="MZM151" s="165"/>
      <c r="MZN151" s="187"/>
      <c r="MZO151" s="165"/>
      <c r="MZP151" s="187"/>
      <c r="MZQ151" s="165"/>
      <c r="MZR151" s="187"/>
      <c r="MZS151" s="165"/>
      <c r="MZT151" s="187"/>
      <c r="MZU151" s="165"/>
      <c r="MZV151" s="187"/>
      <c r="MZW151" s="165"/>
      <c r="MZX151" s="187"/>
      <c r="MZY151" s="165"/>
      <c r="MZZ151" s="187"/>
      <c r="NAA151" s="165"/>
      <c r="NAB151" s="187"/>
      <c r="NAC151" s="165"/>
      <c r="NAD151" s="187"/>
      <c r="NAE151" s="165"/>
      <c r="NAF151" s="187"/>
      <c r="NAG151" s="165"/>
      <c r="NAH151" s="187"/>
      <c r="NAI151" s="165"/>
      <c r="NAJ151" s="187"/>
      <c r="NAK151" s="165"/>
      <c r="NAL151" s="187"/>
      <c r="NAM151" s="165"/>
      <c r="NAN151" s="187"/>
      <c r="NAO151" s="165"/>
      <c r="NAP151" s="187"/>
      <c r="NAQ151" s="165"/>
      <c r="NAR151" s="187"/>
      <c r="NAS151" s="165"/>
      <c r="NAT151" s="187"/>
      <c r="NAU151" s="165"/>
      <c r="NAV151" s="187"/>
      <c r="NAW151" s="165"/>
      <c r="NAX151" s="187"/>
      <c r="NAY151" s="165"/>
      <c r="NAZ151" s="187"/>
      <c r="NBA151" s="165"/>
      <c r="NBB151" s="187"/>
      <c r="NBC151" s="165"/>
      <c r="NBD151" s="187"/>
      <c r="NBE151" s="165"/>
      <c r="NBF151" s="187"/>
      <c r="NBG151" s="165"/>
      <c r="NBH151" s="187"/>
      <c r="NBI151" s="165"/>
      <c r="NBJ151" s="187"/>
      <c r="NBK151" s="165"/>
      <c r="NBL151" s="187"/>
      <c r="NBM151" s="165"/>
      <c r="NBN151" s="187"/>
      <c r="NBO151" s="165"/>
      <c r="NBP151" s="187"/>
      <c r="NBQ151" s="165"/>
      <c r="NBR151" s="187"/>
      <c r="NBS151" s="165"/>
      <c r="NBT151" s="187"/>
      <c r="NBU151" s="165"/>
      <c r="NBV151" s="187"/>
      <c r="NBW151" s="165"/>
      <c r="NBX151" s="187"/>
      <c r="NBY151" s="165"/>
      <c r="NBZ151" s="187"/>
      <c r="NCA151" s="165"/>
      <c r="NCB151" s="187"/>
      <c r="NCC151" s="165"/>
      <c r="NCD151" s="187"/>
      <c r="NCE151" s="165"/>
      <c r="NCF151" s="187"/>
      <c r="NCG151" s="165"/>
      <c r="NCH151" s="187"/>
      <c r="NCI151" s="165"/>
      <c r="NCJ151" s="187"/>
      <c r="NCK151" s="165"/>
      <c r="NCL151" s="187"/>
      <c r="NCM151" s="165"/>
      <c r="NCN151" s="187"/>
      <c r="NCO151" s="165"/>
      <c r="NCP151" s="187"/>
      <c r="NCQ151" s="165"/>
      <c r="NCR151" s="187"/>
      <c r="NCS151" s="165"/>
      <c r="NCT151" s="187"/>
      <c r="NCU151" s="165"/>
      <c r="NCV151" s="187"/>
      <c r="NCW151" s="165"/>
      <c r="NCX151" s="187"/>
      <c r="NCY151" s="165"/>
      <c r="NCZ151" s="187"/>
      <c r="NDA151" s="165"/>
      <c r="NDB151" s="187"/>
      <c r="NDC151" s="165"/>
      <c r="NDD151" s="187"/>
      <c r="NDE151" s="165"/>
      <c r="NDF151" s="187"/>
      <c r="NDG151" s="165"/>
      <c r="NDH151" s="187"/>
      <c r="NDI151" s="165"/>
      <c r="NDJ151" s="187"/>
      <c r="NDK151" s="165"/>
      <c r="NDL151" s="187"/>
      <c r="NDM151" s="165"/>
      <c r="NDN151" s="187"/>
      <c r="NDO151" s="165"/>
      <c r="NDP151" s="187"/>
      <c r="NDQ151" s="165"/>
      <c r="NDR151" s="187"/>
      <c r="NDS151" s="165"/>
      <c r="NDT151" s="187"/>
      <c r="NDU151" s="165"/>
      <c r="NDV151" s="187"/>
      <c r="NDW151" s="165"/>
      <c r="NDX151" s="187"/>
      <c r="NDY151" s="165"/>
      <c r="NDZ151" s="187"/>
      <c r="NEA151" s="165"/>
      <c r="NEB151" s="187"/>
      <c r="NEC151" s="165"/>
      <c r="NED151" s="187"/>
      <c r="NEE151" s="165"/>
      <c r="NEF151" s="187"/>
      <c r="NEG151" s="165"/>
      <c r="NEH151" s="187"/>
      <c r="NEI151" s="165"/>
      <c r="NEJ151" s="187"/>
      <c r="NEK151" s="165"/>
      <c r="NEL151" s="187"/>
      <c r="NEM151" s="165"/>
      <c r="NEN151" s="187"/>
      <c r="NEO151" s="165"/>
      <c r="NEP151" s="187"/>
      <c r="NEQ151" s="165"/>
      <c r="NER151" s="187"/>
      <c r="NES151" s="165"/>
      <c r="NET151" s="187"/>
      <c r="NEU151" s="165"/>
      <c r="NEV151" s="187"/>
      <c r="NEW151" s="165"/>
      <c r="NEX151" s="187"/>
      <c r="NEY151" s="165"/>
      <c r="NEZ151" s="187"/>
      <c r="NFA151" s="165"/>
      <c r="NFB151" s="187"/>
      <c r="NFC151" s="165"/>
      <c r="NFD151" s="187"/>
      <c r="NFE151" s="165"/>
      <c r="NFF151" s="187"/>
      <c r="NFG151" s="165"/>
      <c r="NFH151" s="187"/>
      <c r="NFI151" s="165"/>
      <c r="NFJ151" s="187"/>
      <c r="NFK151" s="165"/>
      <c r="NFL151" s="187"/>
      <c r="NFM151" s="165"/>
      <c r="NFN151" s="187"/>
      <c r="NFO151" s="165"/>
      <c r="NFP151" s="187"/>
      <c r="NFQ151" s="165"/>
      <c r="NFR151" s="187"/>
      <c r="NFS151" s="165"/>
      <c r="NFT151" s="187"/>
      <c r="NFU151" s="165"/>
      <c r="NFV151" s="187"/>
      <c r="NFW151" s="165"/>
      <c r="NFX151" s="187"/>
      <c r="NFY151" s="165"/>
      <c r="NFZ151" s="187"/>
      <c r="NGA151" s="165"/>
      <c r="NGB151" s="187"/>
      <c r="NGC151" s="165"/>
      <c r="NGD151" s="187"/>
      <c r="NGE151" s="165"/>
      <c r="NGF151" s="187"/>
      <c r="NGG151" s="165"/>
      <c r="NGH151" s="187"/>
      <c r="NGI151" s="165"/>
      <c r="NGJ151" s="187"/>
      <c r="NGK151" s="165"/>
      <c r="NGL151" s="187"/>
      <c r="NGM151" s="165"/>
      <c r="NGN151" s="187"/>
      <c r="NGO151" s="165"/>
      <c r="NGP151" s="187"/>
      <c r="NGQ151" s="165"/>
      <c r="NGR151" s="187"/>
      <c r="NGS151" s="165"/>
      <c r="NGT151" s="187"/>
      <c r="NGU151" s="165"/>
      <c r="NGV151" s="187"/>
      <c r="NGW151" s="165"/>
      <c r="NGX151" s="187"/>
      <c r="NGY151" s="165"/>
      <c r="NGZ151" s="187"/>
      <c r="NHA151" s="165"/>
      <c r="NHB151" s="187"/>
      <c r="NHC151" s="165"/>
      <c r="NHD151" s="187"/>
      <c r="NHE151" s="165"/>
      <c r="NHF151" s="187"/>
      <c r="NHG151" s="165"/>
      <c r="NHH151" s="187"/>
      <c r="NHI151" s="165"/>
      <c r="NHJ151" s="187"/>
      <c r="NHK151" s="165"/>
      <c r="NHL151" s="187"/>
      <c r="NHM151" s="165"/>
      <c r="NHN151" s="187"/>
      <c r="NHO151" s="165"/>
      <c r="NHP151" s="187"/>
      <c r="NHQ151" s="165"/>
      <c r="NHR151" s="187"/>
      <c r="NHS151" s="165"/>
      <c r="NHT151" s="187"/>
      <c r="NHU151" s="165"/>
      <c r="NHV151" s="187"/>
      <c r="NHW151" s="165"/>
      <c r="NHX151" s="187"/>
      <c r="NHY151" s="165"/>
      <c r="NHZ151" s="187"/>
      <c r="NIA151" s="165"/>
      <c r="NIB151" s="187"/>
      <c r="NIC151" s="165"/>
      <c r="NID151" s="187"/>
      <c r="NIE151" s="165"/>
      <c r="NIF151" s="187"/>
      <c r="NIG151" s="165"/>
      <c r="NIH151" s="187"/>
      <c r="NII151" s="165"/>
      <c r="NIJ151" s="187"/>
      <c r="NIK151" s="165"/>
      <c r="NIL151" s="187"/>
      <c r="NIM151" s="165"/>
      <c r="NIN151" s="187"/>
      <c r="NIO151" s="165"/>
      <c r="NIP151" s="187"/>
      <c r="NIQ151" s="165"/>
      <c r="NIR151" s="187"/>
      <c r="NIS151" s="165"/>
      <c r="NIT151" s="187"/>
      <c r="NIU151" s="165"/>
      <c r="NIV151" s="187"/>
      <c r="NIW151" s="165"/>
      <c r="NIX151" s="187"/>
      <c r="NIY151" s="165"/>
      <c r="NIZ151" s="187"/>
      <c r="NJA151" s="165"/>
      <c r="NJB151" s="187"/>
      <c r="NJC151" s="165"/>
      <c r="NJD151" s="187"/>
      <c r="NJE151" s="165"/>
      <c r="NJF151" s="187"/>
      <c r="NJG151" s="165"/>
      <c r="NJH151" s="187"/>
      <c r="NJI151" s="165"/>
      <c r="NJJ151" s="187"/>
      <c r="NJK151" s="165"/>
      <c r="NJL151" s="187"/>
      <c r="NJM151" s="165"/>
      <c r="NJN151" s="187"/>
      <c r="NJO151" s="165"/>
      <c r="NJP151" s="187"/>
      <c r="NJQ151" s="165"/>
      <c r="NJR151" s="187"/>
      <c r="NJS151" s="165"/>
      <c r="NJT151" s="187"/>
      <c r="NJU151" s="165"/>
      <c r="NJV151" s="187"/>
      <c r="NJW151" s="165"/>
      <c r="NJX151" s="187"/>
      <c r="NJY151" s="165"/>
      <c r="NJZ151" s="187"/>
      <c r="NKA151" s="165"/>
      <c r="NKB151" s="187"/>
      <c r="NKC151" s="165"/>
      <c r="NKD151" s="187"/>
      <c r="NKE151" s="165"/>
      <c r="NKF151" s="187"/>
      <c r="NKG151" s="165"/>
      <c r="NKH151" s="187"/>
      <c r="NKI151" s="165"/>
      <c r="NKJ151" s="187"/>
      <c r="NKK151" s="165"/>
      <c r="NKL151" s="187"/>
      <c r="NKM151" s="165"/>
      <c r="NKN151" s="187"/>
      <c r="NKO151" s="165"/>
      <c r="NKP151" s="187"/>
      <c r="NKQ151" s="165"/>
      <c r="NKR151" s="187"/>
      <c r="NKS151" s="165"/>
      <c r="NKT151" s="187"/>
      <c r="NKU151" s="165"/>
      <c r="NKV151" s="187"/>
      <c r="NKW151" s="165"/>
      <c r="NKX151" s="187"/>
      <c r="NKY151" s="165"/>
      <c r="NKZ151" s="187"/>
      <c r="NLA151" s="165"/>
      <c r="NLB151" s="187"/>
      <c r="NLC151" s="165"/>
      <c r="NLD151" s="187"/>
      <c r="NLE151" s="165"/>
      <c r="NLF151" s="187"/>
      <c r="NLG151" s="165"/>
      <c r="NLH151" s="187"/>
      <c r="NLI151" s="165"/>
      <c r="NLJ151" s="187"/>
      <c r="NLK151" s="165"/>
      <c r="NLL151" s="187"/>
      <c r="NLM151" s="165"/>
      <c r="NLN151" s="187"/>
      <c r="NLO151" s="165"/>
      <c r="NLP151" s="187"/>
      <c r="NLQ151" s="165"/>
      <c r="NLR151" s="187"/>
      <c r="NLS151" s="165"/>
      <c r="NLT151" s="187"/>
      <c r="NLU151" s="165"/>
      <c r="NLV151" s="187"/>
      <c r="NLW151" s="165"/>
      <c r="NLX151" s="187"/>
      <c r="NLY151" s="165"/>
      <c r="NLZ151" s="187"/>
      <c r="NMA151" s="165"/>
      <c r="NMB151" s="187"/>
      <c r="NMC151" s="165"/>
      <c r="NMD151" s="187"/>
      <c r="NME151" s="165"/>
      <c r="NMF151" s="187"/>
      <c r="NMG151" s="165"/>
      <c r="NMH151" s="187"/>
      <c r="NMI151" s="165"/>
      <c r="NMJ151" s="187"/>
      <c r="NMK151" s="165"/>
      <c r="NML151" s="187"/>
      <c r="NMM151" s="165"/>
      <c r="NMN151" s="187"/>
      <c r="NMO151" s="165"/>
      <c r="NMP151" s="187"/>
      <c r="NMQ151" s="165"/>
      <c r="NMR151" s="187"/>
      <c r="NMS151" s="165"/>
      <c r="NMT151" s="187"/>
      <c r="NMU151" s="165"/>
      <c r="NMV151" s="187"/>
      <c r="NMW151" s="165"/>
      <c r="NMX151" s="187"/>
      <c r="NMY151" s="165"/>
      <c r="NMZ151" s="187"/>
      <c r="NNA151" s="165"/>
      <c r="NNB151" s="187"/>
      <c r="NNC151" s="165"/>
      <c r="NND151" s="187"/>
      <c r="NNE151" s="165"/>
      <c r="NNF151" s="187"/>
      <c r="NNG151" s="165"/>
      <c r="NNH151" s="187"/>
      <c r="NNI151" s="165"/>
      <c r="NNJ151" s="187"/>
      <c r="NNK151" s="165"/>
      <c r="NNL151" s="187"/>
      <c r="NNM151" s="165"/>
      <c r="NNN151" s="187"/>
      <c r="NNO151" s="165"/>
      <c r="NNP151" s="187"/>
      <c r="NNQ151" s="165"/>
      <c r="NNR151" s="187"/>
      <c r="NNS151" s="165"/>
      <c r="NNT151" s="187"/>
      <c r="NNU151" s="165"/>
      <c r="NNV151" s="187"/>
      <c r="NNW151" s="165"/>
      <c r="NNX151" s="187"/>
      <c r="NNY151" s="165"/>
      <c r="NNZ151" s="187"/>
      <c r="NOA151" s="165"/>
      <c r="NOB151" s="187"/>
      <c r="NOC151" s="165"/>
      <c r="NOD151" s="187"/>
      <c r="NOE151" s="165"/>
      <c r="NOF151" s="187"/>
      <c r="NOG151" s="165"/>
      <c r="NOH151" s="187"/>
      <c r="NOI151" s="165"/>
      <c r="NOJ151" s="187"/>
      <c r="NOK151" s="165"/>
      <c r="NOL151" s="187"/>
      <c r="NOM151" s="165"/>
      <c r="NON151" s="187"/>
      <c r="NOO151" s="165"/>
      <c r="NOP151" s="187"/>
      <c r="NOQ151" s="165"/>
      <c r="NOR151" s="187"/>
      <c r="NOS151" s="165"/>
      <c r="NOT151" s="187"/>
      <c r="NOU151" s="165"/>
      <c r="NOV151" s="187"/>
      <c r="NOW151" s="165"/>
      <c r="NOX151" s="187"/>
      <c r="NOY151" s="165"/>
      <c r="NOZ151" s="187"/>
      <c r="NPA151" s="165"/>
      <c r="NPB151" s="187"/>
      <c r="NPC151" s="165"/>
      <c r="NPD151" s="187"/>
      <c r="NPE151" s="165"/>
      <c r="NPF151" s="187"/>
      <c r="NPG151" s="165"/>
      <c r="NPH151" s="187"/>
      <c r="NPI151" s="165"/>
      <c r="NPJ151" s="187"/>
      <c r="NPK151" s="165"/>
      <c r="NPL151" s="187"/>
      <c r="NPM151" s="165"/>
      <c r="NPN151" s="187"/>
      <c r="NPO151" s="165"/>
      <c r="NPP151" s="187"/>
      <c r="NPQ151" s="165"/>
      <c r="NPR151" s="187"/>
      <c r="NPS151" s="165"/>
      <c r="NPT151" s="187"/>
      <c r="NPU151" s="165"/>
      <c r="NPV151" s="187"/>
      <c r="NPW151" s="165"/>
      <c r="NPX151" s="187"/>
      <c r="NPY151" s="165"/>
      <c r="NPZ151" s="187"/>
      <c r="NQA151" s="165"/>
      <c r="NQB151" s="187"/>
      <c r="NQC151" s="165"/>
      <c r="NQD151" s="187"/>
      <c r="NQE151" s="165"/>
      <c r="NQF151" s="187"/>
      <c r="NQG151" s="165"/>
      <c r="NQH151" s="187"/>
      <c r="NQI151" s="165"/>
      <c r="NQJ151" s="187"/>
      <c r="NQK151" s="165"/>
      <c r="NQL151" s="187"/>
      <c r="NQM151" s="165"/>
      <c r="NQN151" s="187"/>
      <c r="NQO151" s="165"/>
      <c r="NQP151" s="187"/>
      <c r="NQQ151" s="165"/>
      <c r="NQR151" s="187"/>
      <c r="NQS151" s="165"/>
      <c r="NQT151" s="187"/>
      <c r="NQU151" s="165"/>
      <c r="NQV151" s="187"/>
      <c r="NQW151" s="165"/>
      <c r="NQX151" s="187"/>
      <c r="NQY151" s="165"/>
      <c r="NQZ151" s="187"/>
      <c r="NRA151" s="165"/>
      <c r="NRB151" s="187"/>
      <c r="NRC151" s="165"/>
      <c r="NRD151" s="187"/>
      <c r="NRE151" s="165"/>
      <c r="NRF151" s="187"/>
      <c r="NRG151" s="165"/>
      <c r="NRH151" s="187"/>
      <c r="NRI151" s="165"/>
      <c r="NRJ151" s="187"/>
      <c r="NRK151" s="165"/>
      <c r="NRL151" s="187"/>
      <c r="NRM151" s="165"/>
      <c r="NRN151" s="187"/>
      <c r="NRO151" s="165"/>
      <c r="NRP151" s="187"/>
      <c r="NRQ151" s="165"/>
      <c r="NRR151" s="187"/>
      <c r="NRS151" s="165"/>
      <c r="NRT151" s="187"/>
      <c r="NRU151" s="165"/>
      <c r="NRV151" s="187"/>
      <c r="NRW151" s="165"/>
      <c r="NRX151" s="187"/>
      <c r="NRY151" s="165"/>
      <c r="NRZ151" s="187"/>
      <c r="NSA151" s="165"/>
      <c r="NSB151" s="187"/>
      <c r="NSC151" s="165"/>
      <c r="NSD151" s="187"/>
      <c r="NSE151" s="165"/>
      <c r="NSF151" s="187"/>
      <c r="NSG151" s="165"/>
      <c r="NSH151" s="187"/>
      <c r="NSI151" s="165"/>
      <c r="NSJ151" s="187"/>
      <c r="NSK151" s="165"/>
      <c r="NSL151" s="187"/>
      <c r="NSM151" s="165"/>
      <c r="NSN151" s="187"/>
      <c r="NSO151" s="165"/>
      <c r="NSP151" s="187"/>
      <c r="NSQ151" s="165"/>
      <c r="NSR151" s="187"/>
      <c r="NSS151" s="165"/>
      <c r="NST151" s="187"/>
      <c r="NSU151" s="165"/>
      <c r="NSV151" s="187"/>
      <c r="NSW151" s="165"/>
      <c r="NSX151" s="187"/>
      <c r="NSY151" s="165"/>
      <c r="NSZ151" s="187"/>
      <c r="NTA151" s="165"/>
      <c r="NTB151" s="187"/>
      <c r="NTC151" s="165"/>
      <c r="NTD151" s="187"/>
      <c r="NTE151" s="165"/>
      <c r="NTF151" s="187"/>
      <c r="NTG151" s="165"/>
      <c r="NTH151" s="187"/>
      <c r="NTI151" s="165"/>
      <c r="NTJ151" s="187"/>
      <c r="NTK151" s="165"/>
      <c r="NTL151" s="187"/>
      <c r="NTM151" s="165"/>
      <c r="NTN151" s="187"/>
      <c r="NTO151" s="165"/>
      <c r="NTP151" s="187"/>
      <c r="NTQ151" s="165"/>
      <c r="NTR151" s="187"/>
      <c r="NTS151" s="165"/>
      <c r="NTT151" s="187"/>
      <c r="NTU151" s="165"/>
      <c r="NTV151" s="187"/>
      <c r="NTW151" s="165"/>
      <c r="NTX151" s="187"/>
      <c r="NTY151" s="165"/>
      <c r="NTZ151" s="187"/>
      <c r="NUA151" s="165"/>
      <c r="NUB151" s="187"/>
      <c r="NUC151" s="165"/>
      <c r="NUD151" s="187"/>
      <c r="NUE151" s="165"/>
      <c r="NUF151" s="187"/>
      <c r="NUG151" s="165"/>
      <c r="NUH151" s="187"/>
      <c r="NUI151" s="165"/>
      <c r="NUJ151" s="187"/>
      <c r="NUK151" s="165"/>
      <c r="NUL151" s="187"/>
      <c r="NUM151" s="165"/>
      <c r="NUN151" s="187"/>
      <c r="NUO151" s="165"/>
      <c r="NUP151" s="187"/>
      <c r="NUQ151" s="165"/>
      <c r="NUR151" s="187"/>
      <c r="NUS151" s="165"/>
      <c r="NUT151" s="187"/>
      <c r="NUU151" s="165"/>
      <c r="NUV151" s="187"/>
      <c r="NUW151" s="165"/>
      <c r="NUX151" s="187"/>
      <c r="NUY151" s="165"/>
      <c r="NUZ151" s="187"/>
      <c r="NVA151" s="165"/>
      <c r="NVB151" s="187"/>
      <c r="NVC151" s="165"/>
      <c r="NVD151" s="187"/>
      <c r="NVE151" s="165"/>
      <c r="NVF151" s="187"/>
      <c r="NVG151" s="165"/>
      <c r="NVH151" s="187"/>
      <c r="NVI151" s="165"/>
      <c r="NVJ151" s="187"/>
      <c r="NVK151" s="165"/>
      <c r="NVL151" s="187"/>
      <c r="NVM151" s="165"/>
      <c r="NVN151" s="187"/>
      <c r="NVO151" s="165"/>
      <c r="NVP151" s="187"/>
      <c r="NVQ151" s="165"/>
      <c r="NVR151" s="187"/>
      <c r="NVS151" s="165"/>
      <c r="NVT151" s="187"/>
      <c r="NVU151" s="165"/>
      <c r="NVV151" s="187"/>
      <c r="NVW151" s="165"/>
      <c r="NVX151" s="187"/>
      <c r="NVY151" s="165"/>
      <c r="NVZ151" s="187"/>
      <c r="NWA151" s="165"/>
      <c r="NWB151" s="187"/>
      <c r="NWC151" s="165"/>
      <c r="NWD151" s="187"/>
      <c r="NWE151" s="165"/>
      <c r="NWF151" s="187"/>
      <c r="NWG151" s="165"/>
      <c r="NWH151" s="187"/>
      <c r="NWI151" s="165"/>
      <c r="NWJ151" s="187"/>
      <c r="NWK151" s="165"/>
      <c r="NWL151" s="187"/>
      <c r="NWM151" s="165"/>
      <c r="NWN151" s="187"/>
      <c r="NWO151" s="165"/>
      <c r="NWP151" s="187"/>
      <c r="NWQ151" s="165"/>
      <c r="NWR151" s="187"/>
      <c r="NWS151" s="165"/>
      <c r="NWT151" s="187"/>
      <c r="NWU151" s="165"/>
      <c r="NWV151" s="187"/>
      <c r="NWW151" s="165"/>
      <c r="NWX151" s="187"/>
      <c r="NWY151" s="165"/>
      <c r="NWZ151" s="187"/>
      <c r="NXA151" s="165"/>
      <c r="NXB151" s="187"/>
      <c r="NXC151" s="165"/>
      <c r="NXD151" s="187"/>
      <c r="NXE151" s="165"/>
      <c r="NXF151" s="187"/>
      <c r="NXG151" s="165"/>
      <c r="NXH151" s="187"/>
      <c r="NXI151" s="165"/>
      <c r="NXJ151" s="187"/>
      <c r="NXK151" s="165"/>
      <c r="NXL151" s="187"/>
      <c r="NXM151" s="165"/>
      <c r="NXN151" s="187"/>
      <c r="NXO151" s="165"/>
      <c r="NXP151" s="187"/>
      <c r="NXQ151" s="165"/>
      <c r="NXR151" s="187"/>
      <c r="NXS151" s="165"/>
      <c r="NXT151" s="187"/>
      <c r="NXU151" s="165"/>
      <c r="NXV151" s="187"/>
      <c r="NXW151" s="165"/>
      <c r="NXX151" s="187"/>
      <c r="NXY151" s="165"/>
      <c r="NXZ151" s="187"/>
      <c r="NYA151" s="165"/>
      <c r="NYB151" s="187"/>
      <c r="NYC151" s="165"/>
      <c r="NYD151" s="187"/>
      <c r="NYE151" s="165"/>
      <c r="NYF151" s="187"/>
      <c r="NYG151" s="165"/>
      <c r="NYH151" s="187"/>
      <c r="NYI151" s="165"/>
      <c r="NYJ151" s="187"/>
      <c r="NYK151" s="165"/>
      <c r="NYL151" s="187"/>
      <c r="NYM151" s="165"/>
      <c r="NYN151" s="187"/>
      <c r="NYO151" s="165"/>
      <c r="NYP151" s="187"/>
      <c r="NYQ151" s="165"/>
      <c r="NYR151" s="187"/>
      <c r="NYS151" s="165"/>
      <c r="NYT151" s="187"/>
      <c r="NYU151" s="165"/>
      <c r="NYV151" s="187"/>
      <c r="NYW151" s="165"/>
      <c r="NYX151" s="187"/>
      <c r="NYY151" s="165"/>
      <c r="NYZ151" s="187"/>
      <c r="NZA151" s="165"/>
      <c r="NZB151" s="187"/>
      <c r="NZC151" s="165"/>
      <c r="NZD151" s="187"/>
      <c r="NZE151" s="165"/>
      <c r="NZF151" s="187"/>
      <c r="NZG151" s="165"/>
      <c r="NZH151" s="187"/>
      <c r="NZI151" s="165"/>
      <c r="NZJ151" s="187"/>
      <c r="NZK151" s="165"/>
      <c r="NZL151" s="187"/>
      <c r="NZM151" s="165"/>
      <c r="NZN151" s="187"/>
      <c r="NZO151" s="165"/>
      <c r="NZP151" s="187"/>
      <c r="NZQ151" s="165"/>
      <c r="NZR151" s="187"/>
      <c r="NZS151" s="165"/>
      <c r="NZT151" s="187"/>
      <c r="NZU151" s="165"/>
      <c r="NZV151" s="187"/>
      <c r="NZW151" s="165"/>
      <c r="NZX151" s="187"/>
      <c r="NZY151" s="165"/>
      <c r="NZZ151" s="187"/>
      <c r="OAA151" s="165"/>
      <c r="OAB151" s="187"/>
      <c r="OAC151" s="165"/>
      <c r="OAD151" s="187"/>
      <c r="OAE151" s="165"/>
      <c r="OAF151" s="187"/>
      <c r="OAG151" s="165"/>
      <c r="OAH151" s="187"/>
      <c r="OAI151" s="165"/>
      <c r="OAJ151" s="187"/>
      <c r="OAK151" s="165"/>
      <c r="OAL151" s="187"/>
      <c r="OAM151" s="165"/>
      <c r="OAN151" s="187"/>
      <c r="OAO151" s="165"/>
      <c r="OAP151" s="187"/>
      <c r="OAQ151" s="165"/>
      <c r="OAR151" s="187"/>
      <c r="OAS151" s="165"/>
      <c r="OAT151" s="187"/>
      <c r="OAU151" s="165"/>
      <c r="OAV151" s="187"/>
      <c r="OAW151" s="165"/>
      <c r="OAX151" s="187"/>
      <c r="OAY151" s="165"/>
      <c r="OAZ151" s="187"/>
      <c r="OBA151" s="165"/>
      <c r="OBB151" s="187"/>
      <c r="OBC151" s="165"/>
      <c r="OBD151" s="187"/>
      <c r="OBE151" s="165"/>
      <c r="OBF151" s="187"/>
      <c r="OBG151" s="165"/>
      <c r="OBH151" s="187"/>
      <c r="OBI151" s="165"/>
      <c r="OBJ151" s="187"/>
      <c r="OBK151" s="165"/>
      <c r="OBL151" s="187"/>
      <c r="OBM151" s="165"/>
      <c r="OBN151" s="187"/>
      <c r="OBO151" s="165"/>
      <c r="OBP151" s="187"/>
      <c r="OBQ151" s="165"/>
      <c r="OBR151" s="187"/>
      <c r="OBS151" s="165"/>
      <c r="OBT151" s="187"/>
      <c r="OBU151" s="165"/>
      <c r="OBV151" s="187"/>
      <c r="OBW151" s="165"/>
      <c r="OBX151" s="187"/>
      <c r="OBY151" s="165"/>
      <c r="OBZ151" s="187"/>
      <c r="OCA151" s="165"/>
      <c r="OCB151" s="187"/>
      <c r="OCC151" s="165"/>
      <c r="OCD151" s="187"/>
      <c r="OCE151" s="165"/>
      <c r="OCF151" s="187"/>
      <c r="OCG151" s="165"/>
      <c r="OCH151" s="187"/>
      <c r="OCI151" s="165"/>
      <c r="OCJ151" s="187"/>
      <c r="OCK151" s="165"/>
      <c r="OCL151" s="187"/>
      <c r="OCM151" s="165"/>
      <c r="OCN151" s="187"/>
      <c r="OCO151" s="165"/>
      <c r="OCP151" s="187"/>
      <c r="OCQ151" s="165"/>
      <c r="OCR151" s="187"/>
      <c r="OCS151" s="165"/>
      <c r="OCT151" s="187"/>
      <c r="OCU151" s="165"/>
      <c r="OCV151" s="187"/>
      <c r="OCW151" s="165"/>
      <c r="OCX151" s="187"/>
      <c r="OCY151" s="165"/>
      <c r="OCZ151" s="187"/>
      <c r="ODA151" s="165"/>
      <c r="ODB151" s="187"/>
      <c r="ODC151" s="165"/>
      <c r="ODD151" s="187"/>
      <c r="ODE151" s="165"/>
      <c r="ODF151" s="187"/>
      <c r="ODG151" s="165"/>
      <c r="ODH151" s="187"/>
      <c r="ODI151" s="165"/>
      <c r="ODJ151" s="187"/>
      <c r="ODK151" s="165"/>
      <c r="ODL151" s="187"/>
      <c r="ODM151" s="165"/>
      <c r="ODN151" s="187"/>
      <c r="ODO151" s="165"/>
      <c r="ODP151" s="187"/>
      <c r="ODQ151" s="165"/>
      <c r="ODR151" s="187"/>
      <c r="ODS151" s="165"/>
      <c r="ODT151" s="187"/>
      <c r="ODU151" s="165"/>
      <c r="ODV151" s="187"/>
      <c r="ODW151" s="165"/>
      <c r="ODX151" s="187"/>
      <c r="ODY151" s="165"/>
      <c r="ODZ151" s="187"/>
      <c r="OEA151" s="165"/>
      <c r="OEB151" s="187"/>
      <c r="OEC151" s="165"/>
      <c r="OED151" s="187"/>
      <c r="OEE151" s="165"/>
      <c r="OEF151" s="187"/>
      <c r="OEG151" s="165"/>
      <c r="OEH151" s="187"/>
      <c r="OEI151" s="165"/>
      <c r="OEJ151" s="187"/>
      <c r="OEK151" s="165"/>
      <c r="OEL151" s="187"/>
      <c r="OEM151" s="165"/>
      <c r="OEN151" s="187"/>
      <c r="OEO151" s="165"/>
      <c r="OEP151" s="187"/>
      <c r="OEQ151" s="165"/>
      <c r="OER151" s="187"/>
      <c r="OES151" s="165"/>
      <c r="OET151" s="187"/>
      <c r="OEU151" s="165"/>
      <c r="OEV151" s="187"/>
      <c r="OEW151" s="165"/>
      <c r="OEX151" s="187"/>
      <c r="OEY151" s="165"/>
      <c r="OEZ151" s="187"/>
      <c r="OFA151" s="165"/>
      <c r="OFB151" s="187"/>
      <c r="OFC151" s="165"/>
      <c r="OFD151" s="187"/>
      <c r="OFE151" s="165"/>
      <c r="OFF151" s="187"/>
      <c r="OFG151" s="165"/>
      <c r="OFH151" s="187"/>
      <c r="OFI151" s="165"/>
      <c r="OFJ151" s="187"/>
      <c r="OFK151" s="165"/>
      <c r="OFL151" s="187"/>
      <c r="OFM151" s="165"/>
      <c r="OFN151" s="187"/>
      <c r="OFO151" s="165"/>
      <c r="OFP151" s="187"/>
      <c r="OFQ151" s="165"/>
      <c r="OFR151" s="187"/>
      <c r="OFS151" s="165"/>
      <c r="OFT151" s="187"/>
      <c r="OFU151" s="165"/>
      <c r="OFV151" s="187"/>
      <c r="OFW151" s="165"/>
      <c r="OFX151" s="187"/>
      <c r="OFY151" s="165"/>
      <c r="OFZ151" s="187"/>
      <c r="OGA151" s="165"/>
      <c r="OGB151" s="187"/>
      <c r="OGC151" s="165"/>
      <c r="OGD151" s="187"/>
      <c r="OGE151" s="165"/>
      <c r="OGF151" s="187"/>
      <c r="OGG151" s="165"/>
      <c r="OGH151" s="187"/>
      <c r="OGI151" s="165"/>
      <c r="OGJ151" s="187"/>
      <c r="OGK151" s="165"/>
      <c r="OGL151" s="187"/>
      <c r="OGM151" s="165"/>
      <c r="OGN151" s="187"/>
      <c r="OGO151" s="165"/>
      <c r="OGP151" s="187"/>
      <c r="OGQ151" s="165"/>
      <c r="OGR151" s="187"/>
      <c r="OGS151" s="165"/>
      <c r="OGT151" s="187"/>
      <c r="OGU151" s="165"/>
      <c r="OGV151" s="187"/>
      <c r="OGW151" s="165"/>
      <c r="OGX151" s="187"/>
      <c r="OGY151" s="165"/>
      <c r="OGZ151" s="187"/>
      <c r="OHA151" s="165"/>
      <c r="OHB151" s="187"/>
      <c r="OHC151" s="165"/>
      <c r="OHD151" s="187"/>
      <c r="OHE151" s="165"/>
      <c r="OHF151" s="187"/>
      <c r="OHG151" s="165"/>
      <c r="OHH151" s="187"/>
      <c r="OHI151" s="165"/>
      <c r="OHJ151" s="187"/>
      <c r="OHK151" s="165"/>
      <c r="OHL151" s="187"/>
      <c r="OHM151" s="165"/>
      <c r="OHN151" s="187"/>
      <c r="OHO151" s="165"/>
      <c r="OHP151" s="187"/>
      <c r="OHQ151" s="165"/>
      <c r="OHR151" s="187"/>
      <c r="OHS151" s="165"/>
      <c r="OHT151" s="187"/>
      <c r="OHU151" s="165"/>
      <c r="OHV151" s="187"/>
      <c r="OHW151" s="165"/>
      <c r="OHX151" s="187"/>
      <c r="OHY151" s="165"/>
      <c r="OHZ151" s="187"/>
      <c r="OIA151" s="165"/>
      <c r="OIB151" s="187"/>
      <c r="OIC151" s="165"/>
      <c r="OID151" s="187"/>
      <c r="OIE151" s="165"/>
      <c r="OIF151" s="187"/>
      <c r="OIG151" s="165"/>
      <c r="OIH151" s="187"/>
      <c r="OII151" s="165"/>
      <c r="OIJ151" s="187"/>
      <c r="OIK151" s="165"/>
      <c r="OIL151" s="187"/>
      <c r="OIM151" s="165"/>
      <c r="OIN151" s="187"/>
      <c r="OIO151" s="165"/>
      <c r="OIP151" s="187"/>
      <c r="OIQ151" s="165"/>
      <c r="OIR151" s="187"/>
      <c r="OIS151" s="165"/>
      <c r="OIT151" s="187"/>
      <c r="OIU151" s="165"/>
      <c r="OIV151" s="187"/>
      <c r="OIW151" s="165"/>
      <c r="OIX151" s="187"/>
      <c r="OIY151" s="165"/>
      <c r="OIZ151" s="187"/>
      <c r="OJA151" s="165"/>
      <c r="OJB151" s="187"/>
      <c r="OJC151" s="165"/>
      <c r="OJD151" s="187"/>
      <c r="OJE151" s="165"/>
      <c r="OJF151" s="187"/>
      <c r="OJG151" s="165"/>
      <c r="OJH151" s="187"/>
      <c r="OJI151" s="165"/>
      <c r="OJJ151" s="187"/>
      <c r="OJK151" s="165"/>
      <c r="OJL151" s="187"/>
      <c r="OJM151" s="165"/>
      <c r="OJN151" s="187"/>
      <c r="OJO151" s="165"/>
      <c r="OJP151" s="187"/>
      <c r="OJQ151" s="165"/>
      <c r="OJR151" s="187"/>
      <c r="OJS151" s="165"/>
      <c r="OJT151" s="187"/>
      <c r="OJU151" s="165"/>
      <c r="OJV151" s="187"/>
      <c r="OJW151" s="165"/>
      <c r="OJX151" s="187"/>
      <c r="OJY151" s="165"/>
      <c r="OJZ151" s="187"/>
      <c r="OKA151" s="165"/>
      <c r="OKB151" s="187"/>
      <c r="OKC151" s="165"/>
      <c r="OKD151" s="187"/>
      <c r="OKE151" s="165"/>
      <c r="OKF151" s="187"/>
      <c r="OKG151" s="165"/>
      <c r="OKH151" s="187"/>
      <c r="OKI151" s="165"/>
      <c r="OKJ151" s="187"/>
      <c r="OKK151" s="165"/>
      <c r="OKL151" s="187"/>
      <c r="OKM151" s="165"/>
      <c r="OKN151" s="187"/>
      <c r="OKO151" s="165"/>
      <c r="OKP151" s="187"/>
      <c r="OKQ151" s="165"/>
      <c r="OKR151" s="187"/>
      <c r="OKS151" s="165"/>
      <c r="OKT151" s="187"/>
      <c r="OKU151" s="165"/>
      <c r="OKV151" s="187"/>
      <c r="OKW151" s="165"/>
      <c r="OKX151" s="187"/>
      <c r="OKY151" s="165"/>
      <c r="OKZ151" s="187"/>
      <c r="OLA151" s="165"/>
      <c r="OLB151" s="187"/>
      <c r="OLC151" s="165"/>
      <c r="OLD151" s="187"/>
      <c r="OLE151" s="165"/>
      <c r="OLF151" s="187"/>
      <c r="OLG151" s="165"/>
      <c r="OLH151" s="187"/>
      <c r="OLI151" s="165"/>
      <c r="OLJ151" s="187"/>
      <c r="OLK151" s="165"/>
      <c r="OLL151" s="187"/>
      <c r="OLM151" s="165"/>
      <c r="OLN151" s="187"/>
      <c r="OLO151" s="165"/>
      <c r="OLP151" s="187"/>
      <c r="OLQ151" s="165"/>
      <c r="OLR151" s="187"/>
      <c r="OLS151" s="165"/>
      <c r="OLT151" s="187"/>
      <c r="OLU151" s="165"/>
      <c r="OLV151" s="187"/>
      <c r="OLW151" s="165"/>
      <c r="OLX151" s="187"/>
      <c r="OLY151" s="165"/>
      <c r="OLZ151" s="187"/>
      <c r="OMA151" s="165"/>
      <c r="OMB151" s="187"/>
      <c r="OMC151" s="165"/>
      <c r="OMD151" s="187"/>
      <c r="OME151" s="165"/>
      <c r="OMF151" s="187"/>
      <c r="OMG151" s="165"/>
      <c r="OMH151" s="187"/>
      <c r="OMI151" s="165"/>
      <c r="OMJ151" s="187"/>
      <c r="OMK151" s="165"/>
      <c r="OML151" s="187"/>
      <c r="OMM151" s="165"/>
      <c r="OMN151" s="187"/>
      <c r="OMO151" s="165"/>
      <c r="OMP151" s="187"/>
      <c r="OMQ151" s="165"/>
      <c r="OMR151" s="187"/>
      <c r="OMS151" s="165"/>
      <c r="OMT151" s="187"/>
      <c r="OMU151" s="165"/>
      <c r="OMV151" s="187"/>
      <c r="OMW151" s="165"/>
      <c r="OMX151" s="187"/>
      <c r="OMY151" s="165"/>
      <c r="OMZ151" s="187"/>
      <c r="ONA151" s="165"/>
      <c r="ONB151" s="187"/>
      <c r="ONC151" s="165"/>
      <c r="OND151" s="187"/>
      <c r="ONE151" s="165"/>
      <c r="ONF151" s="187"/>
      <c r="ONG151" s="165"/>
      <c r="ONH151" s="187"/>
      <c r="ONI151" s="165"/>
      <c r="ONJ151" s="187"/>
      <c r="ONK151" s="165"/>
      <c r="ONL151" s="187"/>
      <c r="ONM151" s="165"/>
      <c r="ONN151" s="187"/>
      <c r="ONO151" s="165"/>
      <c r="ONP151" s="187"/>
      <c r="ONQ151" s="165"/>
      <c r="ONR151" s="187"/>
      <c r="ONS151" s="165"/>
      <c r="ONT151" s="187"/>
      <c r="ONU151" s="165"/>
      <c r="ONV151" s="187"/>
      <c r="ONW151" s="165"/>
      <c r="ONX151" s="187"/>
      <c r="ONY151" s="165"/>
      <c r="ONZ151" s="187"/>
      <c r="OOA151" s="165"/>
      <c r="OOB151" s="187"/>
      <c r="OOC151" s="165"/>
      <c r="OOD151" s="187"/>
      <c r="OOE151" s="165"/>
      <c r="OOF151" s="187"/>
      <c r="OOG151" s="165"/>
      <c r="OOH151" s="187"/>
      <c r="OOI151" s="165"/>
      <c r="OOJ151" s="187"/>
      <c r="OOK151" s="165"/>
      <c r="OOL151" s="187"/>
      <c r="OOM151" s="165"/>
      <c r="OON151" s="187"/>
      <c r="OOO151" s="165"/>
      <c r="OOP151" s="187"/>
      <c r="OOQ151" s="165"/>
      <c r="OOR151" s="187"/>
      <c r="OOS151" s="165"/>
      <c r="OOT151" s="187"/>
      <c r="OOU151" s="165"/>
      <c r="OOV151" s="187"/>
      <c r="OOW151" s="165"/>
      <c r="OOX151" s="187"/>
      <c r="OOY151" s="165"/>
      <c r="OOZ151" s="187"/>
      <c r="OPA151" s="165"/>
      <c r="OPB151" s="187"/>
      <c r="OPC151" s="165"/>
      <c r="OPD151" s="187"/>
      <c r="OPE151" s="165"/>
      <c r="OPF151" s="187"/>
      <c r="OPG151" s="165"/>
      <c r="OPH151" s="187"/>
      <c r="OPI151" s="165"/>
      <c r="OPJ151" s="187"/>
      <c r="OPK151" s="165"/>
      <c r="OPL151" s="187"/>
      <c r="OPM151" s="165"/>
      <c r="OPN151" s="187"/>
      <c r="OPO151" s="165"/>
      <c r="OPP151" s="187"/>
      <c r="OPQ151" s="165"/>
      <c r="OPR151" s="187"/>
      <c r="OPS151" s="165"/>
      <c r="OPT151" s="187"/>
      <c r="OPU151" s="165"/>
      <c r="OPV151" s="187"/>
      <c r="OPW151" s="165"/>
      <c r="OPX151" s="187"/>
      <c r="OPY151" s="165"/>
      <c r="OPZ151" s="187"/>
      <c r="OQA151" s="165"/>
      <c r="OQB151" s="187"/>
      <c r="OQC151" s="165"/>
      <c r="OQD151" s="187"/>
      <c r="OQE151" s="165"/>
      <c r="OQF151" s="187"/>
      <c r="OQG151" s="165"/>
      <c r="OQH151" s="187"/>
      <c r="OQI151" s="165"/>
      <c r="OQJ151" s="187"/>
      <c r="OQK151" s="165"/>
      <c r="OQL151" s="187"/>
      <c r="OQM151" s="165"/>
      <c r="OQN151" s="187"/>
      <c r="OQO151" s="165"/>
      <c r="OQP151" s="187"/>
      <c r="OQQ151" s="165"/>
      <c r="OQR151" s="187"/>
      <c r="OQS151" s="165"/>
      <c r="OQT151" s="187"/>
      <c r="OQU151" s="165"/>
      <c r="OQV151" s="187"/>
      <c r="OQW151" s="165"/>
      <c r="OQX151" s="187"/>
      <c r="OQY151" s="165"/>
      <c r="OQZ151" s="187"/>
      <c r="ORA151" s="165"/>
      <c r="ORB151" s="187"/>
      <c r="ORC151" s="165"/>
      <c r="ORD151" s="187"/>
      <c r="ORE151" s="165"/>
      <c r="ORF151" s="187"/>
      <c r="ORG151" s="165"/>
      <c r="ORH151" s="187"/>
      <c r="ORI151" s="165"/>
      <c r="ORJ151" s="187"/>
      <c r="ORK151" s="165"/>
      <c r="ORL151" s="187"/>
      <c r="ORM151" s="165"/>
      <c r="ORN151" s="187"/>
      <c r="ORO151" s="165"/>
      <c r="ORP151" s="187"/>
      <c r="ORQ151" s="165"/>
      <c r="ORR151" s="187"/>
      <c r="ORS151" s="165"/>
      <c r="ORT151" s="187"/>
      <c r="ORU151" s="165"/>
      <c r="ORV151" s="187"/>
      <c r="ORW151" s="165"/>
      <c r="ORX151" s="187"/>
      <c r="ORY151" s="165"/>
      <c r="ORZ151" s="187"/>
      <c r="OSA151" s="165"/>
      <c r="OSB151" s="187"/>
      <c r="OSC151" s="165"/>
      <c r="OSD151" s="187"/>
      <c r="OSE151" s="165"/>
      <c r="OSF151" s="187"/>
      <c r="OSG151" s="165"/>
      <c r="OSH151" s="187"/>
      <c r="OSI151" s="165"/>
      <c r="OSJ151" s="187"/>
      <c r="OSK151" s="165"/>
      <c r="OSL151" s="187"/>
      <c r="OSM151" s="165"/>
      <c r="OSN151" s="187"/>
      <c r="OSO151" s="165"/>
      <c r="OSP151" s="187"/>
      <c r="OSQ151" s="165"/>
      <c r="OSR151" s="187"/>
      <c r="OSS151" s="165"/>
      <c r="OST151" s="187"/>
      <c r="OSU151" s="165"/>
      <c r="OSV151" s="187"/>
      <c r="OSW151" s="165"/>
      <c r="OSX151" s="187"/>
      <c r="OSY151" s="165"/>
      <c r="OSZ151" s="187"/>
      <c r="OTA151" s="165"/>
      <c r="OTB151" s="187"/>
      <c r="OTC151" s="165"/>
      <c r="OTD151" s="187"/>
      <c r="OTE151" s="165"/>
      <c r="OTF151" s="187"/>
      <c r="OTG151" s="165"/>
      <c r="OTH151" s="187"/>
      <c r="OTI151" s="165"/>
      <c r="OTJ151" s="187"/>
      <c r="OTK151" s="165"/>
      <c r="OTL151" s="187"/>
      <c r="OTM151" s="165"/>
      <c r="OTN151" s="187"/>
      <c r="OTO151" s="165"/>
      <c r="OTP151" s="187"/>
      <c r="OTQ151" s="165"/>
      <c r="OTR151" s="187"/>
      <c r="OTS151" s="165"/>
      <c r="OTT151" s="187"/>
      <c r="OTU151" s="165"/>
      <c r="OTV151" s="187"/>
      <c r="OTW151" s="165"/>
      <c r="OTX151" s="187"/>
      <c r="OTY151" s="165"/>
      <c r="OTZ151" s="187"/>
      <c r="OUA151" s="165"/>
      <c r="OUB151" s="187"/>
      <c r="OUC151" s="165"/>
      <c r="OUD151" s="187"/>
      <c r="OUE151" s="165"/>
      <c r="OUF151" s="187"/>
      <c r="OUG151" s="165"/>
      <c r="OUH151" s="187"/>
      <c r="OUI151" s="165"/>
      <c r="OUJ151" s="187"/>
      <c r="OUK151" s="165"/>
      <c r="OUL151" s="187"/>
      <c r="OUM151" s="165"/>
      <c r="OUN151" s="187"/>
      <c r="OUO151" s="165"/>
      <c r="OUP151" s="187"/>
      <c r="OUQ151" s="165"/>
      <c r="OUR151" s="187"/>
      <c r="OUS151" s="165"/>
      <c r="OUT151" s="187"/>
      <c r="OUU151" s="165"/>
      <c r="OUV151" s="187"/>
      <c r="OUW151" s="165"/>
      <c r="OUX151" s="187"/>
      <c r="OUY151" s="165"/>
      <c r="OUZ151" s="187"/>
      <c r="OVA151" s="165"/>
      <c r="OVB151" s="187"/>
      <c r="OVC151" s="165"/>
      <c r="OVD151" s="187"/>
      <c r="OVE151" s="165"/>
      <c r="OVF151" s="187"/>
      <c r="OVG151" s="165"/>
      <c r="OVH151" s="187"/>
      <c r="OVI151" s="165"/>
      <c r="OVJ151" s="187"/>
      <c r="OVK151" s="165"/>
      <c r="OVL151" s="187"/>
      <c r="OVM151" s="165"/>
      <c r="OVN151" s="187"/>
      <c r="OVO151" s="165"/>
      <c r="OVP151" s="187"/>
      <c r="OVQ151" s="165"/>
      <c r="OVR151" s="187"/>
      <c r="OVS151" s="165"/>
      <c r="OVT151" s="187"/>
      <c r="OVU151" s="165"/>
      <c r="OVV151" s="187"/>
      <c r="OVW151" s="165"/>
      <c r="OVX151" s="187"/>
      <c r="OVY151" s="165"/>
      <c r="OVZ151" s="187"/>
      <c r="OWA151" s="165"/>
      <c r="OWB151" s="187"/>
      <c r="OWC151" s="165"/>
      <c r="OWD151" s="187"/>
      <c r="OWE151" s="165"/>
      <c r="OWF151" s="187"/>
      <c r="OWG151" s="165"/>
      <c r="OWH151" s="187"/>
      <c r="OWI151" s="165"/>
      <c r="OWJ151" s="187"/>
      <c r="OWK151" s="165"/>
      <c r="OWL151" s="187"/>
      <c r="OWM151" s="165"/>
      <c r="OWN151" s="187"/>
      <c r="OWO151" s="165"/>
      <c r="OWP151" s="187"/>
      <c r="OWQ151" s="165"/>
      <c r="OWR151" s="187"/>
      <c r="OWS151" s="165"/>
      <c r="OWT151" s="187"/>
      <c r="OWU151" s="165"/>
      <c r="OWV151" s="187"/>
      <c r="OWW151" s="165"/>
      <c r="OWX151" s="187"/>
      <c r="OWY151" s="165"/>
      <c r="OWZ151" s="187"/>
      <c r="OXA151" s="165"/>
      <c r="OXB151" s="187"/>
      <c r="OXC151" s="165"/>
      <c r="OXD151" s="187"/>
      <c r="OXE151" s="165"/>
      <c r="OXF151" s="187"/>
      <c r="OXG151" s="165"/>
      <c r="OXH151" s="187"/>
      <c r="OXI151" s="165"/>
      <c r="OXJ151" s="187"/>
      <c r="OXK151" s="165"/>
      <c r="OXL151" s="187"/>
      <c r="OXM151" s="165"/>
      <c r="OXN151" s="187"/>
      <c r="OXO151" s="165"/>
      <c r="OXP151" s="187"/>
      <c r="OXQ151" s="165"/>
      <c r="OXR151" s="187"/>
      <c r="OXS151" s="165"/>
      <c r="OXT151" s="187"/>
      <c r="OXU151" s="165"/>
      <c r="OXV151" s="187"/>
      <c r="OXW151" s="165"/>
      <c r="OXX151" s="187"/>
      <c r="OXY151" s="165"/>
      <c r="OXZ151" s="187"/>
      <c r="OYA151" s="165"/>
      <c r="OYB151" s="187"/>
      <c r="OYC151" s="165"/>
      <c r="OYD151" s="187"/>
      <c r="OYE151" s="165"/>
      <c r="OYF151" s="187"/>
      <c r="OYG151" s="165"/>
      <c r="OYH151" s="187"/>
      <c r="OYI151" s="165"/>
      <c r="OYJ151" s="187"/>
      <c r="OYK151" s="165"/>
      <c r="OYL151" s="187"/>
      <c r="OYM151" s="165"/>
      <c r="OYN151" s="187"/>
      <c r="OYO151" s="165"/>
      <c r="OYP151" s="187"/>
      <c r="OYQ151" s="165"/>
      <c r="OYR151" s="187"/>
      <c r="OYS151" s="165"/>
      <c r="OYT151" s="187"/>
      <c r="OYU151" s="165"/>
      <c r="OYV151" s="187"/>
      <c r="OYW151" s="165"/>
      <c r="OYX151" s="187"/>
      <c r="OYY151" s="165"/>
      <c r="OYZ151" s="187"/>
      <c r="OZA151" s="165"/>
      <c r="OZB151" s="187"/>
      <c r="OZC151" s="165"/>
      <c r="OZD151" s="187"/>
      <c r="OZE151" s="165"/>
      <c r="OZF151" s="187"/>
      <c r="OZG151" s="165"/>
      <c r="OZH151" s="187"/>
      <c r="OZI151" s="165"/>
      <c r="OZJ151" s="187"/>
      <c r="OZK151" s="165"/>
      <c r="OZL151" s="187"/>
      <c r="OZM151" s="165"/>
      <c r="OZN151" s="187"/>
      <c r="OZO151" s="165"/>
      <c r="OZP151" s="187"/>
      <c r="OZQ151" s="165"/>
      <c r="OZR151" s="187"/>
      <c r="OZS151" s="165"/>
      <c r="OZT151" s="187"/>
      <c r="OZU151" s="165"/>
      <c r="OZV151" s="187"/>
      <c r="OZW151" s="165"/>
      <c r="OZX151" s="187"/>
      <c r="OZY151" s="165"/>
      <c r="OZZ151" s="187"/>
      <c r="PAA151" s="165"/>
      <c r="PAB151" s="187"/>
      <c r="PAC151" s="165"/>
      <c r="PAD151" s="187"/>
      <c r="PAE151" s="165"/>
      <c r="PAF151" s="187"/>
      <c r="PAG151" s="165"/>
      <c r="PAH151" s="187"/>
      <c r="PAI151" s="165"/>
      <c r="PAJ151" s="187"/>
      <c r="PAK151" s="165"/>
      <c r="PAL151" s="187"/>
      <c r="PAM151" s="165"/>
      <c r="PAN151" s="187"/>
      <c r="PAO151" s="165"/>
      <c r="PAP151" s="187"/>
      <c r="PAQ151" s="165"/>
      <c r="PAR151" s="187"/>
      <c r="PAS151" s="165"/>
      <c r="PAT151" s="187"/>
      <c r="PAU151" s="165"/>
      <c r="PAV151" s="187"/>
      <c r="PAW151" s="165"/>
      <c r="PAX151" s="187"/>
      <c r="PAY151" s="165"/>
      <c r="PAZ151" s="187"/>
      <c r="PBA151" s="165"/>
      <c r="PBB151" s="187"/>
      <c r="PBC151" s="165"/>
      <c r="PBD151" s="187"/>
      <c r="PBE151" s="165"/>
      <c r="PBF151" s="187"/>
      <c r="PBG151" s="165"/>
      <c r="PBH151" s="187"/>
      <c r="PBI151" s="165"/>
      <c r="PBJ151" s="187"/>
      <c r="PBK151" s="165"/>
      <c r="PBL151" s="187"/>
      <c r="PBM151" s="165"/>
      <c r="PBN151" s="187"/>
      <c r="PBO151" s="165"/>
      <c r="PBP151" s="187"/>
      <c r="PBQ151" s="165"/>
      <c r="PBR151" s="187"/>
      <c r="PBS151" s="165"/>
      <c r="PBT151" s="187"/>
      <c r="PBU151" s="165"/>
      <c r="PBV151" s="187"/>
      <c r="PBW151" s="165"/>
      <c r="PBX151" s="187"/>
      <c r="PBY151" s="165"/>
      <c r="PBZ151" s="187"/>
      <c r="PCA151" s="165"/>
      <c r="PCB151" s="187"/>
      <c r="PCC151" s="165"/>
      <c r="PCD151" s="187"/>
      <c r="PCE151" s="165"/>
      <c r="PCF151" s="187"/>
      <c r="PCG151" s="165"/>
      <c r="PCH151" s="187"/>
      <c r="PCI151" s="165"/>
      <c r="PCJ151" s="187"/>
      <c r="PCK151" s="165"/>
      <c r="PCL151" s="187"/>
      <c r="PCM151" s="165"/>
      <c r="PCN151" s="187"/>
      <c r="PCO151" s="165"/>
      <c r="PCP151" s="187"/>
      <c r="PCQ151" s="165"/>
      <c r="PCR151" s="187"/>
      <c r="PCS151" s="165"/>
      <c r="PCT151" s="187"/>
      <c r="PCU151" s="165"/>
      <c r="PCV151" s="187"/>
      <c r="PCW151" s="165"/>
      <c r="PCX151" s="187"/>
      <c r="PCY151" s="165"/>
      <c r="PCZ151" s="187"/>
      <c r="PDA151" s="165"/>
      <c r="PDB151" s="187"/>
      <c r="PDC151" s="165"/>
      <c r="PDD151" s="187"/>
      <c r="PDE151" s="165"/>
      <c r="PDF151" s="187"/>
      <c r="PDG151" s="165"/>
      <c r="PDH151" s="187"/>
      <c r="PDI151" s="165"/>
      <c r="PDJ151" s="187"/>
      <c r="PDK151" s="165"/>
      <c r="PDL151" s="187"/>
      <c r="PDM151" s="165"/>
      <c r="PDN151" s="187"/>
      <c r="PDO151" s="165"/>
      <c r="PDP151" s="187"/>
      <c r="PDQ151" s="165"/>
      <c r="PDR151" s="187"/>
      <c r="PDS151" s="165"/>
      <c r="PDT151" s="187"/>
      <c r="PDU151" s="165"/>
      <c r="PDV151" s="187"/>
      <c r="PDW151" s="165"/>
      <c r="PDX151" s="187"/>
      <c r="PDY151" s="165"/>
      <c r="PDZ151" s="187"/>
      <c r="PEA151" s="165"/>
      <c r="PEB151" s="187"/>
      <c r="PEC151" s="165"/>
      <c r="PED151" s="187"/>
      <c r="PEE151" s="165"/>
      <c r="PEF151" s="187"/>
      <c r="PEG151" s="165"/>
      <c r="PEH151" s="187"/>
      <c r="PEI151" s="165"/>
      <c r="PEJ151" s="187"/>
      <c r="PEK151" s="165"/>
      <c r="PEL151" s="187"/>
      <c r="PEM151" s="165"/>
      <c r="PEN151" s="187"/>
      <c r="PEO151" s="165"/>
      <c r="PEP151" s="187"/>
      <c r="PEQ151" s="165"/>
      <c r="PER151" s="187"/>
      <c r="PES151" s="165"/>
      <c r="PET151" s="187"/>
      <c r="PEU151" s="165"/>
      <c r="PEV151" s="187"/>
      <c r="PEW151" s="165"/>
      <c r="PEX151" s="187"/>
      <c r="PEY151" s="165"/>
      <c r="PEZ151" s="187"/>
      <c r="PFA151" s="165"/>
      <c r="PFB151" s="187"/>
      <c r="PFC151" s="165"/>
      <c r="PFD151" s="187"/>
      <c r="PFE151" s="165"/>
      <c r="PFF151" s="187"/>
      <c r="PFG151" s="165"/>
      <c r="PFH151" s="187"/>
      <c r="PFI151" s="165"/>
      <c r="PFJ151" s="187"/>
      <c r="PFK151" s="165"/>
      <c r="PFL151" s="187"/>
      <c r="PFM151" s="165"/>
      <c r="PFN151" s="187"/>
      <c r="PFO151" s="165"/>
      <c r="PFP151" s="187"/>
      <c r="PFQ151" s="165"/>
      <c r="PFR151" s="187"/>
      <c r="PFS151" s="165"/>
      <c r="PFT151" s="187"/>
      <c r="PFU151" s="165"/>
      <c r="PFV151" s="187"/>
      <c r="PFW151" s="165"/>
      <c r="PFX151" s="187"/>
      <c r="PFY151" s="165"/>
      <c r="PFZ151" s="187"/>
      <c r="PGA151" s="165"/>
      <c r="PGB151" s="187"/>
      <c r="PGC151" s="165"/>
      <c r="PGD151" s="187"/>
      <c r="PGE151" s="165"/>
      <c r="PGF151" s="187"/>
      <c r="PGG151" s="165"/>
      <c r="PGH151" s="187"/>
      <c r="PGI151" s="165"/>
      <c r="PGJ151" s="187"/>
      <c r="PGK151" s="165"/>
      <c r="PGL151" s="187"/>
      <c r="PGM151" s="165"/>
      <c r="PGN151" s="187"/>
      <c r="PGO151" s="165"/>
      <c r="PGP151" s="187"/>
      <c r="PGQ151" s="165"/>
      <c r="PGR151" s="187"/>
      <c r="PGS151" s="165"/>
      <c r="PGT151" s="187"/>
      <c r="PGU151" s="165"/>
      <c r="PGV151" s="187"/>
      <c r="PGW151" s="165"/>
      <c r="PGX151" s="187"/>
      <c r="PGY151" s="165"/>
      <c r="PGZ151" s="187"/>
      <c r="PHA151" s="165"/>
      <c r="PHB151" s="187"/>
      <c r="PHC151" s="165"/>
      <c r="PHD151" s="187"/>
      <c r="PHE151" s="165"/>
      <c r="PHF151" s="187"/>
      <c r="PHG151" s="165"/>
      <c r="PHH151" s="187"/>
      <c r="PHI151" s="165"/>
      <c r="PHJ151" s="187"/>
      <c r="PHK151" s="165"/>
      <c r="PHL151" s="187"/>
      <c r="PHM151" s="165"/>
      <c r="PHN151" s="187"/>
      <c r="PHO151" s="165"/>
      <c r="PHP151" s="187"/>
      <c r="PHQ151" s="165"/>
      <c r="PHR151" s="187"/>
      <c r="PHS151" s="165"/>
      <c r="PHT151" s="187"/>
      <c r="PHU151" s="165"/>
      <c r="PHV151" s="187"/>
      <c r="PHW151" s="165"/>
      <c r="PHX151" s="187"/>
      <c r="PHY151" s="165"/>
      <c r="PHZ151" s="187"/>
      <c r="PIA151" s="165"/>
      <c r="PIB151" s="187"/>
      <c r="PIC151" s="165"/>
      <c r="PID151" s="187"/>
      <c r="PIE151" s="165"/>
      <c r="PIF151" s="187"/>
      <c r="PIG151" s="165"/>
      <c r="PIH151" s="187"/>
      <c r="PII151" s="165"/>
      <c r="PIJ151" s="187"/>
      <c r="PIK151" s="165"/>
      <c r="PIL151" s="187"/>
      <c r="PIM151" s="165"/>
      <c r="PIN151" s="187"/>
      <c r="PIO151" s="165"/>
      <c r="PIP151" s="187"/>
      <c r="PIQ151" s="165"/>
      <c r="PIR151" s="187"/>
      <c r="PIS151" s="165"/>
      <c r="PIT151" s="187"/>
      <c r="PIU151" s="165"/>
      <c r="PIV151" s="187"/>
      <c r="PIW151" s="165"/>
      <c r="PIX151" s="187"/>
      <c r="PIY151" s="165"/>
      <c r="PIZ151" s="187"/>
      <c r="PJA151" s="165"/>
      <c r="PJB151" s="187"/>
      <c r="PJC151" s="165"/>
      <c r="PJD151" s="187"/>
      <c r="PJE151" s="165"/>
      <c r="PJF151" s="187"/>
      <c r="PJG151" s="165"/>
      <c r="PJH151" s="187"/>
      <c r="PJI151" s="165"/>
      <c r="PJJ151" s="187"/>
      <c r="PJK151" s="165"/>
      <c r="PJL151" s="187"/>
      <c r="PJM151" s="165"/>
      <c r="PJN151" s="187"/>
      <c r="PJO151" s="165"/>
      <c r="PJP151" s="187"/>
      <c r="PJQ151" s="165"/>
      <c r="PJR151" s="187"/>
      <c r="PJS151" s="165"/>
      <c r="PJT151" s="187"/>
      <c r="PJU151" s="165"/>
      <c r="PJV151" s="187"/>
      <c r="PJW151" s="165"/>
      <c r="PJX151" s="187"/>
      <c r="PJY151" s="165"/>
      <c r="PJZ151" s="187"/>
      <c r="PKA151" s="165"/>
      <c r="PKB151" s="187"/>
      <c r="PKC151" s="165"/>
      <c r="PKD151" s="187"/>
      <c r="PKE151" s="165"/>
      <c r="PKF151" s="187"/>
      <c r="PKG151" s="165"/>
      <c r="PKH151" s="187"/>
      <c r="PKI151" s="165"/>
      <c r="PKJ151" s="187"/>
      <c r="PKK151" s="165"/>
      <c r="PKL151" s="187"/>
      <c r="PKM151" s="165"/>
      <c r="PKN151" s="187"/>
      <c r="PKO151" s="165"/>
      <c r="PKP151" s="187"/>
      <c r="PKQ151" s="165"/>
      <c r="PKR151" s="187"/>
      <c r="PKS151" s="165"/>
      <c r="PKT151" s="187"/>
      <c r="PKU151" s="165"/>
      <c r="PKV151" s="187"/>
      <c r="PKW151" s="165"/>
      <c r="PKX151" s="187"/>
      <c r="PKY151" s="165"/>
      <c r="PKZ151" s="187"/>
      <c r="PLA151" s="165"/>
      <c r="PLB151" s="187"/>
      <c r="PLC151" s="165"/>
      <c r="PLD151" s="187"/>
      <c r="PLE151" s="165"/>
      <c r="PLF151" s="187"/>
      <c r="PLG151" s="165"/>
      <c r="PLH151" s="187"/>
      <c r="PLI151" s="165"/>
      <c r="PLJ151" s="187"/>
      <c r="PLK151" s="165"/>
      <c r="PLL151" s="187"/>
      <c r="PLM151" s="165"/>
      <c r="PLN151" s="187"/>
      <c r="PLO151" s="165"/>
      <c r="PLP151" s="187"/>
      <c r="PLQ151" s="165"/>
      <c r="PLR151" s="187"/>
      <c r="PLS151" s="165"/>
      <c r="PLT151" s="187"/>
      <c r="PLU151" s="165"/>
      <c r="PLV151" s="187"/>
      <c r="PLW151" s="165"/>
      <c r="PLX151" s="187"/>
      <c r="PLY151" s="165"/>
      <c r="PLZ151" s="187"/>
      <c r="PMA151" s="165"/>
      <c r="PMB151" s="187"/>
      <c r="PMC151" s="165"/>
      <c r="PMD151" s="187"/>
      <c r="PME151" s="165"/>
      <c r="PMF151" s="187"/>
      <c r="PMG151" s="165"/>
      <c r="PMH151" s="187"/>
      <c r="PMI151" s="165"/>
      <c r="PMJ151" s="187"/>
      <c r="PMK151" s="165"/>
      <c r="PML151" s="187"/>
      <c r="PMM151" s="165"/>
      <c r="PMN151" s="187"/>
      <c r="PMO151" s="165"/>
      <c r="PMP151" s="187"/>
      <c r="PMQ151" s="165"/>
      <c r="PMR151" s="187"/>
      <c r="PMS151" s="165"/>
      <c r="PMT151" s="187"/>
      <c r="PMU151" s="165"/>
      <c r="PMV151" s="187"/>
      <c r="PMW151" s="165"/>
      <c r="PMX151" s="187"/>
      <c r="PMY151" s="165"/>
      <c r="PMZ151" s="187"/>
      <c r="PNA151" s="165"/>
      <c r="PNB151" s="187"/>
      <c r="PNC151" s="165"/>
      <c r="PND151" s="187"/>
      <c r="PNE151" s="165"/>
      <c r="PNF151" s="187"/>
      <c r="PNG151" s="165"/>
      <c r="PNH151" s="187"/>
      <c r="PNI151" s="165"/>
      <c r="PNJ151" s="187"/>
      <c r="PNK151" s="165"/>
      <c r="PNL151" s="187"/>
      <c r="PNM151" s="165"/>
      <c r="PNN151" s="187"/>
      <c r="PNO151" s="165"/>
      <c r="PNP151" s="187"/>
      <c r="PNQ151" s="165"/>
      <c r="PNR151" s="187"/>
      <c r="PNS151" s="165"/>
      <c r="PNT151" s="187"/>
      <c r="PNU151" s="165"/>
      <c r="PNV151" s="187"/>
      <c r="PNW151" s="165"/>
      <c r="PNX151" s="187"/>
      <c r="PNY151" s="165"/>
      <c r="PNZ151" s="187"/>
      <c r="POA151" s="165"/>
      <c r="POB151" s="187"/>
      <c r="POC151" s="165"/>
      <c r="POD151" s="187"/>
      <c r="POE151" s="165"/>
      <c r="POF151" s="187"/>
      <c r="POG151" s="165"/>
      <c r="POH151" s="187"/>
      <c r="POI151" s="165"/>
      <c r="POJ151" s="187"/>
      <c r="POK151" s="165"/>
      <c r="POL151" s="187"/>
      <c r="POM151" s="165"/>
      <c r="PON151" s="187"/>
      <c r="POO151" s="165"/>
      <c r="POP151" s="187"/>
      <c r="POQ151" s="165"/>
      <c r="POR151" s="187"/>
      <c r="POS151" s="165"/>
      <c r="POT151" s="187"/>
      <c r="POU151" s="165"/>
      <c r="POV151" s="187"/>
      <c r="POW151" s="165"/>
      <c r="POX151" s="187"/>
      <c r="POY151" s="165"/>
      <c r="POZ151" s="187"/>
      <c r="PPA151" s="165"/>
      <c r="PPB151" s="187"/>
      <c r="PPC151" s="165"/>
      <c r="PPD151" s="187"/>
      <c r="PPE151" s="165"/>
      <c r="PPF151" s="187"/>
      <c r="PPG151" s="165"/>
      <c r="PPH151" s="187"/>
      <c r="PPI151" s="165"/>
      <c r="PPJ151" s="187"/>
      <c r="PPK151" s="165"/>
      <c r="PPL151" s="187"/>
      <c r="PPM151" s="165"/>
      <c r="PPN151" s="187"/>
      <c r="PPO151" s="165"/>
      <c r="PPP151" s="187"/>
      <c r="PPQ151" s="165"/>
      <c r="PPR151" s="187"/>
      <c r="PPS151" s="165"/>
      <c r="PPT151" s="187"/>
      <c r="PPU151" s="165"/>
      <c r="PPV151" s="187"/>
      <c r="PPW151" s="165"/>
      <c r="PPX151" s="187"/>
      <c r="PPY151" s="165"/>
      <c r="PPZ151" s="187"/>
      <c r="PQA151" s="165"/>
      <c r="PQB151" s="187"/>
      <c r="PQC151" s="165"/>
      <c r="PQD151" s="187"/>
      <c r="PQE151" s="165"/>
      <c r="PQF151" s="187"/>
      <c r="PQG151" s="165"/>
      <c r="PQH151" s="187"/>
      <c r="PQI151" s="165"/>
      <c r="PQJ151" s="187"/>
      <c r="PQK151" s="165"/>
      <c r="PQL151" s="187"/>
      <c r="PQM151" s="165"/>
      <c r="PQN151" s="187"/>
      <c r="PQO151" s="165"/>
      <c r="PQP151" s="187"/>
      <c r="PQQ151" s="165"/>
      <c r="PQR151" s="187"/>
      <c r="PQS151" s="165"/>
      <c r="PQT151" s="187"/>
      <c r="PQU151" s="165"/>
      <c r="PQV151" s="187"/>
      <c r="PQW151" s="165"/>
      <c r="PQX151" s="187"/>
      <c r="PQY151" s="165"/>
      <c r="PQZ151" s="187"/>
      <c r="PRA151" s="165"/>
      <c r="PRB151" s="187"/>
      <c r="PRC151" s="165"/>
      <c r="PRD151" s="187"/>
      <c r="PRE151" s="165"/>
      <c r="PRF151" s="187"/>
      <c r="PRG151" s="165"/>
      <c r="PRH151" s="187"/>
      <c r="PRI151" s="165"/>
      <c r="PRJ151" s="187"/>
      <c r="PRK151" s="165"/>
      <c r="PRL151" s="187"/>
      <c r="PRM151" s="165"/>
      <c r="PRN151" s="187"/>
      <c r="PRO151" s="165"/>
      <c r="PRP151" s="187"/>
      <c r="PRQ151" s="165"/>
      <c r="PRR151" s="187"/>
      <c r="PRS151" s="165"/>
      <c r="PRT151" s="187"/>
      <c r="PRU151" s="165"/>
      <c r="PRV151" s="187"/>
      <c r="PRW151" s="165"/>
      <c r="PRX151" s="187"/>
      <c r="PRY151" s="165"/>
      <c r="PRZ151" s="187"/>
      <c r="PSA151" s="165"/>
      <c r="PSB151" s="187"/>
      <c r="PSC151" s="165"/>
      <c r="PSD151" s="187"/>
      <c r="PSE151" s="165"/>
      <c r="PSF151" s="187"/>
      <c r="PSG151" s="165"/>
      <c r="PSH151" s="187"/>
      <c r="PSI151" s="165"/>
      <c r="PSJ151" s="187"/>
      <c r="PSK151" s="165"/>
      <c r="PSL151" s="187"/>
      <c r="PSM151" s="165"/>
      <c r="PSN151" s="187"/>
      <c r="PSO151" s="165"/>
      <c r="PSP151" s="187"/>
      <c r="PSQ151" s="165"/>
      <c r="PSR151" s="187"/>
      <c r="PSS151" s="165"/>
      <c r="PST151" s="187"/>
      <c r="PSU151" s="165"/>
      <c r="PSV151" s="187"/>
      <c r="PSW151" s="165"/>
      <c r="PSX151" s="187"/>
      <c r="PSY151" s="165"/>
      <c r="PSZ151" s="187"/>
      <c r="PTA151" s="165"/>
      <c r="PTB151" s="187"/>
      <c r="PTC151" s="165"/>
      <c r="PTD151" s="187"/>
      <c r="PTE151" s="165"/>
      <c r="PTF151" s="187"/>
      <c r="PTG151" s="165"/>
      <c r="PTH151" s="187"/>
      <c r="PTI151" s="165"/>
      <c r="PTJ151" s="187"/>
      <c r="PTK151" s="165"/>
      <c r="PTL151" s="187"/>
      <c r="PTM151" s="165"/>
      <c r="PTN151" s="187"/>
      <c r="PTO151" s="165"/>
      <c r="PTP151" s="187"/>
      <c r="PTQ151" s="165"/>
      <c r="PTR151" s="187"/>
      <c r="PTS151" s="165"/>
      <c r="PTT151" s="187"/>
      <c r="PTU151" s="165"/>
      <c r="PTV151" s="187"/>
      <c r="PTW151" s="165"/>
      <c r="PTX151" s="187"/>
      <c r="PTY151" s="165"/>
      <c r="PTZ151" s="187"/>
      <c r="PUA151" s="165"/>
      <c r="PUB151" s="187"/>
      <c r="PUC151" s="165"/>
      <c r="PUD151" s="187"/>
      <c r="PUE151" s="165"/>
      <c r="PUF151" s="187"/>
      <c r="PUG151" s="165"/>
      <c r="PUH151" s="187"/>
      <c r="PUI151" s="165"/>
      <c r="PUJ151" s="187"/>
      <c r="PUK151" s="165"/>
      <c r="PUL151" s="187"/>
      <c r="PUM151" s="165"/>
      <c r="PUN151" s="187"/>
      <c r="PUO151" s="165"/>
      <c r="PUP151" s="187"/>
      <c r="PUQ151" s="165"/>
      <c r="PUR151" s="187"/>
      <c r="PUS151" s="165"/>
      <c r="PUT151" s="187"/>
      <c r="PUU151" s="165"/>
      <c r="PUV151" s="187"/>
      <c r="PUW151" s="165"/>
      <c r="PUX151" s="187"/>
      <c r="PUY151" s="165"/>
      <c r="PUZ151" s="187"/>
      <c r="PVA151" s="165"/>
      <c r="PVB151" s="187"/>
      <c r="PVC151" s="165"/>
      <c r="PVD151" s="187"/>
      <c r="PVE151" s="165"/>
      <c r="PVF151" s="187"/>
      <c r="PVG151" s="165"/>
      <c r="PVH151" s="187"/>
      <c r="PVI151" s="165"/>
      <c r="PVJ151" s="187"/>
      <c r="PVK151" s="165"/>
      <c r="PVL151" s="187"/>
      <c r="PVM151" s="165"/>
      <c r="PVN151" s="187"/>
      <c r="PVO151" s="165"/>
      <c r="PVP151" s="187"/>
      <c r="PVQ151" s="165"/>
      <c r="PVR151" s="187"/>
      <c r="PVS151" s="165"/>
      <c r="PVT151" s="187"/>
      <c r="PVU151" s="165"/>
      <c r="PVV151" s="187"/>
      <c r="PVW151" s="165"/>
      <c r="PVX151" s="187"/>
      <c r="PVY151" s="165"/>
      <c r="PVZ151" s="187"/>
      <c r="PWA151" s="165"/>
      <c r="PWB151" s="187"/>
      <c r="PWC151" s="165"/>
      <c r="PWD151" s="187"/>
      <c r="PWE151" s="165"/>
      <c r="PWF151" s="187"/>
      <c r="PWG151" s="165"/>
      <c r="PWH151" s="187"/>
      <c r="PWI151" s="165"/>
      <c r="PWJ151" s="187"/>
      <c r="PWK151" s="165"/>
      <c r="PWL151" s="187"/>
      <c r="PWM151" s="165"/>
      <c r="PWN151" s="187"/>
      <c r="PWO151" s="165"/>
      <c r="PWP151" s="187"/>
      <c r="PWQ151" s="165"/>
      <c r="PWR151" s="187"/>
      <c r="PWS151" s="165"/>
      <c r="PWT151" s="187"/>
      <c r="PWU151" s="165"/>
      <c r="PWV151" s="187"/>
      <c r="PWW151" s="165"/>
      <c r="PWX151" s="187"/>
      <c r="PWY151" s="165"/>
      <c r="PWZ151" s="187"/>
      <c r="PXA151" s="165"/>
      <c r="PXB151" s="187"/>
      <c r="PXC151" s="165"/>
      <c r="PXD151" s="187"/>
      <c r="PXE151" s="165"/>
      <c r="PXF151" s="187"/>
      <c r="PXG151" s="165"/>
      <c r="PXH151" s="187"/>
      <c r="PXI151" s="165"/>
      <c r="PXJ151" s="187"/>
      <c r="PXK151" s="165"/>
      <c r="PXL151" s="187"/>
      <c r="PXM151" s="165"/>
      <c r="PXN151" s="187"/>
      <c r="PXO151" s="165"/>
      <c r="PXP151" s="187"/>
      <c r="PXQ151" s="165"/>
      <c r="PXR151" s="187"/>
      <c r="PXS151" s="165"/>
      <c r="PXT151" s="187"/>
      <c r="PXU151" s="165"/>
      <c r="PXV151" s="187"/>
      <c r="PXW151" s="165"/>
      <c r="PXX151" s="187"/>
      <c r="PXY151" s="165"/>
      <c r="PXZ151" s="187"/>
      <c r="PYA151" s="165"/>
      <c r="PYB151" s="187"/>
      <c r="PYC151" s="165"/>
      <c r="PYD151" s="187"/>
      <c r="PYE151" s="165"/>
      <c r="PYF151" s="187"/>
      <c r="PYG151" s="165"/>
      <c r="PYH151" s="187"/>
      <c r="PYI151" s="165"/>
      <c r="PYJ151" s="187"/>
      <c r="PYK151" s="165"/>
      <c r="PYL151" s="187"/>
      <c r="PYM151" s="165"/>
      <c r="PYN151" s="187"/>
      <c r="PYO151" s="165"/>
      <c r="PYP151" s="187"/>
      <c r="PYQ151" s="165"/>
      <c r="PYR151" s="187"/>
      <c r="PYS151" s="165"/>
      <c r="PYT151" s="187"/>
      <c r="PYU151" s="165"/>
      <c r="PYV151" s="187"/>
      <c r="PYW151" s="165"/>
      <c r="PYX151" s="187"/>
      <c r="PYY151" s="165"/>
      <c r="PYZ151" s="187"/>
      <c r="PZA151" s="165"/>
      <c r="PZB151" s="187"/>
      <c r="PZC151" s="165"/>
      <c r="PZD151" s="187"/>
      <c r="PZE151" s="165"/>
      <c r="PZF151" s="187"/>
      <c r="PZG151" s="165"/>
      <c r="PZH151" s="187"/>
      <c r="PZI151" s="165"/>
      <c r="PZJ151" s="187"/>
      <c r="PZK151" s="165"/>
      <c r="PZL151" s="187"/>
      <c r="PZM151" s="165"/>
      <c r="PZN151" s="187"/>
      <c r="PZO151" s="165"/>
      <c r="PZP151" s="187"/>
      <c r="PZQ151" s="165"/>
      <c r="PZR151" s="187"/>
      <c r="PZS151" s="165"/>
      <c r="PZT151" s="187"/>
      <c r="PZU151" s="165"/>
      <c r="PZV151" s="187"/>
      <c r="PZW151" s="165"/>
      <c r="PZX151" s="187"/>
      <c r="PZY151" s="165"/>
      <c r="PZZ151" s="187"/>
      <c r="QAA151" s="165"/>
      <c r="QAB151" s="187"/>
      <c r="QAC151" s="165"/>
      <c r="QAD151" s="187"/>
      <c r="QAE151" s="165"/>
      <c r="QAF151" s="187"/>
      <c r="QAG151" s="165"/>
      <c r="QAH151" s="187"/>
      <c r="QAI151" s="165"/>
      <c r="QAJ151" s="187"/>
      <c r="QAK151" s="165"/>
      <c r="QAL151" s="187"/>
      <c r="QAM151" s="165"/>
      <c r="QAN151" s="187"/>
      <c r="QAO151" s="165"/>
      <c r="QAP151" s="187"/>
      <c r="QAQ151" s="165"/>
      <c r="QAR151" s="187"/>
      <c r="QAS151" s="165"/>
      <c r="QAT151" s="187"/>
      <c r="QAU151" s="165"/>
      <c r="QAV151" s="187"/>
      <c r="QAW151" s="165"/>
      <c r="QAX151" s="187"/>
      <c r="QAY151" s="165"/>
      <c r="QAZ151" s="187"/>
      <c r="QBA151" s="165"/>
      <c r="QBB151" s="187"/>
      <c r="QBC151" s="165"/>
      <c r="QBD151" s="187"/>
      <c r="QBE151" s="165"/>
      <c r="QBF151" s="187"/>
      <c r="QBG151" s="165"/>
      <c r="QBH151" s="187"/>
      <c r="QBI151" s="165"/>
      <c r="QBJ151" s="187"/>
      <c r="QBK151" s="165"/>
      <c r="QBL151" s="187"/>
      <c r="QBM151" s="165"/>
      <c r="QBN151" s="187"/>
      <c r="QBO151" s="165"/>
      <c r="QBP151" s="187"/>
      <c r="QBQ151" s="165"/>
      <c r="QBR151" s="187"/>
      <c r="QBS151" s="165"/>
      <c r="QBT151" s="187"/>
      <c r="QBU151" s="165"/>
      <c r="QBV151" s="187"/>
      <c r="QBW151" s="165"/>
      <c r="QBX151" s="187"/>
      <c r="QBY151" s="165"/>
      <c r="QBZ151" s="187"/>
      <c r="QCA151" s="165"/>
      <c r="QCB151" s="187"/>
      <c r="QCC151" s="165"/>
      <c r="QCD151" s="187"/>
      <c r="QCE151" s="165"/>
      <c r="QCF151" s="187"/>
      <c r="QCG151" s="165"/>
      <c r="QCH151" s="187"/>
      <c r="QCI151" s="165"/>
      <c r="QCJ151" s="187"/>
      <c r="QCK151" s="165"/>
      <c r="QCL151" s="187"/>
      <c r="QCM151" s="165"/>
      <c r="QCN151" s="187"/>
      <c r="QCO151" s="165"/>
      <c r="QCP151" s="187"/>
      <c r="QCQ151" s="165"/>
      <c r="QCR151" s="187"/>
      <c r="QCS151" s="165"/>
      <c r="QCT151" s="187"/>
      <c r="QCU151" s="165"/>
      <c r="QCV151" s="187"/>
      <c r="QCW151" s="165"/>
      <c r="QCX151" s="187"/>
      <c r="QCY151" s="165"/>
      <c r="QCZ151" s="187"/>
      <c r="QDA151" s="165"/>
      <c r="QDB151" s="187"/>
      <c r="QDC151" s="165"/>
      <c r="QDD151" s="187"/>
      <c r="QDE151" s="165"/>
      <c r="QDF151" s="187"/>
      <c r="QDG151" s="165"/>
      <c r="QDH151" s="187"/>
      <c r="QDI151" s="165"/>
      <c r="QDJ151" s="187"/>
      <c r="QDK151" s="165"/>
      <c r="QDL151" s="187"/>
      <c r="QDM151" s="165"/>
      <c r="QDN151" s="187"/>
      <c r="QDO151" s="165"/>
      <c r="QDP151" s="187"/>
      <c r="QDQ151" s="165"/>
      <c r="QDR151" s="187"/>
      <c r="QDS151" s="165"/>
      <c r="QDT151" s="187"/>
      <c r="QDU151" s="165"/>
      <c r="QDV151" s="187"/>
      <c r="QDW151" s="165"/>
      <c r="QDX151" s="187"/>
      <c r="QDY151" s="165"/>
      <c r="QDZ151" s="187"/>
      <c r="QEA151" s="165"/>
      <c r="QEB151" s="187"/>
      <c r="QEC151" s="165"/>
      <c r="QED151" s="187"/>
      <c r="QEE151" s="165"/>
      <c r="QEF151" s="187"/>
      <c r="QEG151" s="165"/>
      <c r="QEH151" s="187"/>
      <c r="QEI151" s="165"/>
      <c r="QEJ151" s="187"/>
      <c r="QEK151" s="165"/>
      <c r="QEL151" s="187"/>
      <c r="QEM151" s="165"/>
      <c r="QEN151" s="187"/>
      <c r="QEO151" s="165"/>
      <c r="QEP151" s="187"/>
      <c r="QEQ151" s="165"/>
      <c r="QER151" s="187"/>
      <c r="QES151" s="165"/>
      <c r="QET151" s="187"/>
      <c r="QEU151" s="165"/>
      <c r="QEV151" s="187"/>
      <c r="QEW151" s="165"/>
      <c r="QEX151" s="187"/>
      <c r="QEY151" s="165"/>
      <c r="QEZ151" s="187"/>
      <c r="QFA151" s="165"/>
      <c r="QFB151" s="187"/>
      <c r="QFC151" s="165"/>
      <c r="QFD151" s="187"/>
      <c r="QFE151" s="165"/>
      <c r="QFF151" s="187"/>
      <c r="QFG151" s="165"/>
      <c r="QFH151" s="187"/>
      <c r="QFI151" s="165"/>
      <c r="QFJ151" s="187"/>
      <c r="QFK151" s="165"/>
      <c r="QFL151" s="187"/>
      <c r="QFM151" s="165"/>
      <c r="QFN151" s="187"/>
      <c r="QFO151" s="165"/>
      <c r="QFP151" s="187"/>
      <c r="QFQ151" s="165"/>
      <c r="QFR151" s="187"/>
      <c r="QFS151" s="165"/>
      <c r="QFT151" s="187"/>
      <c r="QFU151" s="165"/>
      <c r="QFV151" s="187"/>
      <c r="QFW151" s="165"/>
      <c r="QFX151" s="187"/>
      <c r="QFY151" s="165"/>
      <c r="QFZ151" s="187"/>
      <c r="QGA151" s="165"/>
      <c r="QGB151" s="187"/>
      <c r="QGC151" s="165"/>
      <c r="QGD151" s="187"/>
      <c r="QGE151" s="165"/>
      <c r="QGF151" s="187"/>
      <c r="QGG151" s="165"/>
      <c r="QGH151" s="187"/>
      <c r="QGI151" s="165"/>
      <c r="QGJ151" s="187"/>
      <c r="QGK151" s="165"/>
      <c r="QGL151" s="187"/>
      <c r="QGM151" s="165"/>
      <c r="QGN151" s="187"/>
      <c r="QGO151" s="165"/>
      <c r="QGP151" s="187"/>
      <c r="QGQ151" s="165"/>
      <c r="QGR151" s="187"/>
      <c r="QGS151" s="165"/>
      <c r="QGT151" s="187"/>
      <c r="QGU151" s="165"/>
      <c r="QGV151" s="187"/>
      <c r="QGW151" s="165"/>
      <c r="QGX151" s="187"/>
      <c r="QGY151" s="165"/>
      <c r="QGZ151" s="187"/>
      <c r="QHA151" s="165"/>
      <c r="QHB151" s="187"/>
      <c r="QHC151" s="165"/>
      <c r="QHD151" s="187"/>
      <c r="QHE151" s="165"/>
      <c r="QHF151" s="187"/>
      <c r="QHG151" s="165"/>
      <c r="QHH151" s="187"/>
      <c r="QHI151" s="165"/>
      <c r="QHJ151" s="187"/>
      <c r="QHK151" s="165"/>
      <c r="QHL151" s="187"/>
      <c r="QHM151" s="165"/>
      <c r="QHN151" s="187"/>
      <c r="QHO151" s="165"/>
      <c r="QHP151" s="187"/>
      <c r="QHQ151" s="165"/>
      <c r="QHR151" s="187"/>
      <c r="QHS151" s="165"/>
      <c r="QHT151" s="187"/>
      <c r="QHU151" s="165"/>
      <c r="QHV151" s="187"/>
      <c r="QHW151" s="165"/>
      <c r="QHX151" s="187"/>
      <c r="QHY151" s="165"/>
      <c r="QHZ151" s="187"/>
      <c r="QIA151" s="165"/>
      <c r="QIB151" s="187"/>
      <c r="QIC151" s="165"/>
      <c r="QID151" s="187"/>
      <c r="QIE151" s="165"/>
      <c r="QIF151" s="187"/>
      <c r="QIG151" s="165"/>
      <c r="QIH151" s="187"/>
      <c r="QII151" s="165"/>
      <c r="QIJ151" s="187"/>
      <c r="QIK151" s="165"/>
      <c r="QIL151" s="187"/>
      <c r="QIM151" s="165"/>
      <c r="QIN151" s="187"/>
      <c r="QIO151" s="165"/>
      <c r="QIP151" s="187"/>
      <c r="QIQ151" s="165"/>
      <c r="QIR151" s="187"/>
      <c r="QIS151" s="165"/>
      <c r="QIT151" s="187"/>
      <c r="QIU151" s="165"/>
      <c r="QIV151" s="187"/>
      <c r="QIW151" s="165"/>
      <c r="QIX151" s="187"/>
      <c r="QIY151" s="165"/>
      <c r="QIZ151" s="187"/>
      <c r="QJA151" s="165"/>
      <c r="QJB151" s="187"/>
      <c r="QJC151" s="165"/>
      <c r="QJD151" s="187"/>
      <c r="QJE151" s="165"/>
      <c r="QJF151" s="187"/>
      <c r="QJG151" s="165"/>
      <c r="QJH151" s="187"/>
      <c r="QJI151" s="165"/>
      <c r="QJJ151" s="187"/>
      <c r="QJK151" s="165"/>
      <c r="QJL151" s="187"/>
      <c r="QJM151" s="165"/>
      <c r="QJN151" s="187"/>
      <c r="QJO151" s="165"/>
      <c r="QJP151" s="187"/>
      <c r="QJQ151" s="165"/>
      <c r="QJR151" s="187"/>
      <c r="QJS151" s="165"/>
      <c r="QJT151" s="187"/>
      <c r="QJU151" s="165"/>
      <c r="QJV151" s="187"/>
      <c r="QJW151" s="165"/>
      <c r="QJX151" s="187"/>
      <c r="QJY151" s="165"/>
      <c r="QJZ151" s="187"/>
      <c r="QKA151" s="165"/>
      <c r="QKB151" s="187"/>
      <c r="QKC151" s="165"/>
      <c r="QKD151" s="187"/>
      <c r="QKE151" s="165"/>
      <c r="QKF151" s="187"/>
      <c r="QKG151" s="165"/>
      <c r="QKH151" s="187"/>
      <c r="QKI151" s="165"/>
      <c r="QKJ151" s="187"/>
      <c r="QKK151" s="165"/>
      <c r="QKL151" s="187"/>
      <c r="QKM151" s="165"/>
      <c r="QKN151" s="187"/>
      <c r="QKO151" s="165"/>
      <c r="QKP151" s="187"/>
      <c r="QKQ151" s="165"/>
      <c r="QKR151" s="187"/>
      <c r="QKS151" s="165"/>
      <c r="QKT151" s="187"/>
      <c r="QKU151" s="165"/>
      <c r="QKV151" s="187"/>
      <c r="QKW151" s="165"/>
      <c r="QKX151" s="187"/>
      <c r="QKY151" s="165"/>
      <c r="QKZ151" s="187"/>
      <c r="QLA151" s="165"/>
      <c r="QLB151" s="187"/>
      <c r="QLC151" s="165"/>
      <c r="QLD151" s="187"/>
      <c r="QLE151" s="165"/>
      <c r="QLF151" s="187"/>
      <c r="QLG151" s="165"/>
      <c r="QLH151" s="187"/>
      <c r="QLI151" s="165"/>
      <c r="QLJ151" s="187"/>
      <c r="QLK151" s="165"/>
      <c r="QLL151" s="187"/>
      <c r="QLM151" s="165"/>
      <c r="QLN151" s="187"/>
      <c r="QLO151" s="165"/>
      <c r="QLP151" s="187"/>
      <c r="QLQ151" s="165"/>
      <c r="QLR151" s="187"/>
      <c r="QLS151" s="165"/>
      <c r="QLT151" s="187"/>
      <c r="QLU151" s="165"/>
      <c r="QLV151" s="187"/>
      <c r="QLW151" s="165"/>
      <c r="QLX151" s="187"/>
      <c r="QLY151" s="165"/>
      <c r="QLZ151" s="187"/>
      <c r="QMA151" s="165"/>
      <c r="QMB151" s="187"/>
      <c r="QMC151" s="165"/>
      <c r="QMD151" s="187"/>
      <c r="QME151" s="165"/>
      <c r="QMF151" s="187"/>
      <c r="QMG151" s="165"/>
      <c r="QMH151" s="187"/>
      <c r="QMI151" s="165"/>
      <c r="QMJ151" s="187"/>
      <c r="QMK151" s="165"/>
      <c r="QML151" s="187"/>
      <c r="QMM151" s="165"/>
      <c r="QMN151" s="187"/>
      <c r="QMO151" s="165"/>
      <c r="QMP151" s="187"/>
      <c r="QMQ151" s="165"/>
      <c r="QMR151" s="187"/>
      <c r="QMS151" s="165"/>
      <c r="QMT151" s="187"/>
      <c r="QMU151" s="165"/>
      <c r="QMV151" s="187"/>
      <c r="QMW151" s="165"/>
      <c r="QMX151" s="187"/>
      <c r="QMY151" s="165"/>
      <c r="QMZ151" s="187"/>
      <c r="QNA151" s="165"/>
      <c r="QNB151" s="187"/>
      <c r="QNC151" s="165"/>
      <c r="QND151" s="187"/>
      <c r="QNE151" s="165"/>
      <c r="QNF151" s="187"/>
      <c r="QNG151" s="165"/>
      <c r="QNH151" s="187"/>
      <c r="QNI151" s="165"/>
      <c r="QNJ151" s="187"/>
      <c r="QNK151" s="165"/>
      <c r="QNL151" s="187"/>
      <c r="QNM151" s="165"/>
      <c r="QNN151" s="187"/>
      <c r="QNO151" s="165"/>
      <c r="QNP151" s="187"/>
      <c r="QNQ151" s="165"/>
      <c r="QNR151" s="187"/>
      <c r="QNS151" s="165"/>
      <c r="QNT151" s="187"/>
      <c r="QNU151" s="165"/>
      <c r="QNV151" s="187"/>
      <c r="QNW151" s="165"/>
      <c r="QNX151" s="187"/>
      <c r="QNY151" s="165"/>
      <c r="QNZ151" s="187"/>
      <c r="QOA151" s="165"/>
      <c r="QOB151" s="187"/>
      <c r="QOC151" s="165"/>
      <c r="QOD151" s="187"/>
      <c r="QOE151" s="165"/>
      <c r="QOF151" s="187"/>
      <c r="QOG151" s="165"/>
      <c r="QOH151" s="187"/>
      <c r="QOI151" s="165"/>
      <c r="QOJ151" s="187"/>
      <c r="QOK151" s="165"/>
      <c r="QOL151" s="187"/>
      <c r="QOM151" s="165"/>
      <c r="QON151" s="187"/>
      <c r="QOO151" s="165"/>
      <c r="QOP151" s="187"/>
      <c r="QOQ151" s="165"/>
      <c r="QOR151" s="187"/>
      <c r="QOS151" s="165"/>
      <c r="QOT151" s="187"/>
      <c r="QOU151" s="165"/>
      <c r="QOV151" s="187"/>
      <c r="QOW151" s="165"/>
      <c r="QOX151" s="187"/>
      <c r="QOY151" s="165"/>
      <c r="QOZ151" s="187"/>
      <c r="QPA151" s="165"/>
      <c r="QPB151" s="187"/>
      <c r="QPC151" s="165"/>
      <c r="QPD151" s="187"/>
      <c r="QPE151" s="165"/>
      <c r="QPF151" s="187"/>
      <c r="QPG151" s="165"/>
      <c r="QPH151" s="187"/>
      <c r="QPI151" s="165"/>
      <c r="QPJ151" s="187"/>
      <c r="QPK151" s="165"/>
      <c r="QPL151" s="187"/>
      <c r="QPM151" s="165"/>
      <c r="QPN151" s="187"/>
      <c r="QPO151" s="165"/>
      <c r="QPP151" s="187"/>
      <c r="QPQ151" s="165"/>
      <c r="QPR151" s="187"/>
      <c r="QPS151" s="165"/>
      <c r="QPT151" s="187"/>
      <c r="QPU151" s="165"/>
      <c r="QPV151" s="187"/>
      <c r="QPW151" s="165"/>
      <c r="QPX151" s="187"/>
      <c r="QPY151" s="165"/>
      <c r="QPZ151" s="187"/>
      <c r="QQA151" s="165"/>
      <c r="QQB151" s="187"/>
      <c r="QQC151" s="165"/>
      <c r="QQD151" s="187"/>
      <c r="QQE151" s="165"/>
      <c r="QQF151" s="187"/>
      <c r="QQG151" s="165"/>
      <c r="QQH151" s="187"/>
      <c r="QQI151" s="165"/>
      <c r="QQJ151" s="187"/>
      <c r="QQK151" s="165"/>
      <c r="QQL151" s="187"/>
      <c r="QQM151" s="165"/>
      <c r="QQN151" s="187"/>
      <c r="QQO151" s="165"/>
      <c r="QQP151" s="187"/>
      <c r="QQQ151" s="165"/>
      <c r="QQR151" s="187"/>
      <c r="QQS151" s="165"/>
      <c r="QQT151" s="187"/>
      <c r="QQU151" s="165"/>
      <c r="QQV151" s="187"/>
      <c r="QQW151" s="165"/>
      <c r="QQX151" s="187"/>
      <c r="QQY151" s="165"/>
      <c r="QQZ151" s="187"/>
      <c r="QRA151" s="165"/>
      <c r="QRB151" s="187"/>
      <c r="QRC151" s="165"/>
      <c r="QRD151" s="187"/>
      <c r="QRE151" s="165"/>
      <c r="QRF151" s="187"/>
      <c r="QRG151" s="165"/>
      <c r="QRH151" s="187"/>
      <c r="QRI151" s="165"/>
      <c r="QRJ151" s="187"/>
      <c r="QRK151" s="165"/>
      <c r="QRL151" s="187"/>
      <c r="QRM151" s="165"/>
      <c r="QRN151" s="187"/>
      <c r="QRO151" s="165"/>
      <c r="QRP151" s="187"/>
      <c r="QRQ151" s="165"/>
      <c r="QRR151" s="187"/>
      <c r="QRS151" s="165"/>
      <c r="QRT151" s="187"/>
      <c r="QRU151" s="165"/>
      <c r="QRV151" s="187"/>
      <c r="QRW151" s="165"/>
      <c r="QRX151" s="187"/>
      <c r="QRY151" s="165"/>
      <c r="QRZ151" s="187"/>
      <c r="QSA151" s="165"/>
      <c r="QSB151" s="187"/>
      <c r="QSC151" s="165"/>
      <c r="QSD151" s="187"/>
      <c r="QSE151" s="165"/>
      <c r="QSF151" s="187"/>
      <c r="QSG151" s="165"/>
      <c r="QSH151" s="187"/>
      <c r="QSI151" s="165"/>
      <c r="QSJ151" s="187"/>
      <c r="QSK151" s="165"/>
      <c r="QSL151" s="187"/>
      <c r="QSM151" s="165"/>
      <c r="QSN151" s="187"/>
      <c r="QSO151" s="165"/>
      <c r="QSP151" s="187"/>
      <c r="QSQ151" s="165"/>
      <c r="QSR151" s="187"/>
      <c r="QSS151" s="165"/>
      <c r="QST151" s="187"/>
      <c r="QSU151" s="165"/>
      <c r="QSV151" s="187"/>
      <c r="QSW151" s="165"/>
      <c r="QSX151" s="187"/>
      <c r="QSY151" s="165"/>
      <c r="QSZ151" s="187"/>
      <c r="QTA151" s="165"/>
      <c r="QTB151" s="187"/>
      <c r="QTC151" s="165"/>
      <c r="QTD151" s="187"/>
      <c r="QTE151" s="165"/>
      <c r="QTF151" s="187"/>
      <c r="QTG151" s="165"/>
      <c r="QTH151" s="187"/>
      <c r="QTI151" s="165"/>
      <c r="QTJ151" s="187"/>
      <c r="QTK151" s="165"/>
      <c r="QTL151" s="187"/>
      <c r="QTM151" s="165"/>
      <c r="QTN151" s="187"/>
      <c r="QTO151" s="165"/>
      <c r="QTP151" s="187"/>
      <c r="QTQ151" s="165"/>
      <c r="QTR151" s="187"/>
      <c r="QTS151" s="165"/>
      <c r="QTT151" s="187"/>
      <c r="QTU151" s="165"/>
      <c r="QTV151" s="187"/>
      <c r="QTW151" s="165"/>
      <c r="QTX151" s="187"/>
      <c r="QTY151" s="165"/>
      <c r="QTZ151" s="187"/>
      <c r="QUA151" s="165"/>
      <c r="QUB151" s="187"/>
      <c r="QUC151" s="165"/>
      <c r="QUD151" s="187"/>
      <c r="QUE151" s="165"/>
      <c r="QUF151" s="187"/>
      <c r="QUG151" s="165"/>
      <c r="QUH151" s="187"/>
      <c r="QUI151" s="165"/>
      <c r="QUJ151" s="187"/>
      <c r="QUK151" s="165"/>
      <c r="QUL151" s="187"/>
      <c r="QUM151" s="165"/>
      <c r="QUN151" s="187"/>
      <c r="QUO151" s="165"/>
      <c r="QUP151" s="187"/>
      <c r="QUQ151" s="165"/>
      <c r="QUR151" s="187"/>
      <c r="QUS151" s="165"/>
      <c r="QUT151" s="187"/>
      <c r="QUU151" s="165"/>
      <c r="QUV151" s="187"/>
      <c r="QUW151" s="165"/>
      <c r="QUX151" s="187"/>
      <c r="QUY151" s="165"/>
      <c r="QUZ151" s="187"/>
      <c r="QVA151" s="165"/>
      <c r="QVB151" s="187"/>
      <c r="QVC151" s="165"/>
      <c r="QVD151" s="187"/>
      <c r="QVE151" s="165"/>
      <c r="QVF151" s="187"/>
      <c r="QVG151" s="165"/>
      <c r="QVH151" s="187"/>
      <c r="QVI151" s="165"/>
      <c r="QVJ151" s="187"/>
      <c r="QVK151" s="165"/>
      <c r="QVL151" s="187"/>
      <c r="QVM151" s="165"/>
      <c r="QVN151" s="187"/>
      <c r="QVO151" s="165"/>
      <c r="QVP151" s="187"/>
      <c r="QVQ151" s="165"/>
      <c r="QVR151" s="187"/>
      <c r="QVS151" s="165"/>
      <c r="QVT151" s="187"/>
      <c r="QVU151" s="165"/>
      <c r="QVV151" s="187"/>
      <c r="QVW151" s="165"/>
      <c r="QVX151" s="187"/>
      <c r="QVY151" s="165"/>
      <c r="QVZ151" s="187"/>
      <c r="QWA151" s="165"/>
      <c r="QWB151" s="187"/>
      <c r="QWC151" s="165"/>
      <c r="QWD151" s="187"/>
      <c r="QWE151" s="165"/>
      <c r="QWF151" s="187"/>
      <c r="QWG151" s="165"/>
      <c r="QWH151" s="187"/>
      <c r="QWI151" s="165"/>
      <c r="QWJ151" s="187"/>
      <c r="QWK151" s="165"/>
      <c r="QWL151" s="187"/>
      <c r="QWM151" s="165"/>
      <c r="QWN151" s="187"/>
      <c r="QWO151" s="165"/>
      <c r="QWP151" s="187"/>
      <c r="QWQ151" s="165"/>
      <c r="QWR151" s="187"/>
      <c r="QWS151" s="165"/>
      <c r="QWT151" s="187"/>
      <c r="QWU151" s="165"/>
      <c r="QWV151" s="187"/>
      <c r="QWW151" s="165"/>
      <c r="QWX151" s="187"/>
      <c r="QWY151" s="165"/>
      <c r="QWZ151" s="187"/>
      <c r="QXA151" s="165"/>
      <c r="QXB151" s="187"/>
      <c r="QXC151" s="165"/>
      <c r="QXD151" s="187"/>
      <c r="QXE151" s="165"/>
      <c r="QXF151" s="187"/>
      <c r="QXG151" s="165"/>
      <c r="QXH151" s="187"/>
      <c r="QXI151" s="165"/>
      <c r="QXJ151" s="187"/>
      <c r="QXK151" s="165"/>
      <c r="QXL151" s="187"/>
      <c r="QXM151" s="165"/>
      <c r="QXN151" s="187"/>
      <c r="QXO151" s="165"/>
      <c r="QXP151" s="187"/>
      <c r="QXQ151" s="165"/>
      <c r="QXR151" s="187"/>
      <c r="QXS151" s="165"/>
      <c r="QXT151" s="187"/>
      <c r="QXU151" s="165"/>
      <c r="QXV151" s="187"/>
      <c r="QXW151" s="165"/>
      <c r="QXX151" s="187"/>
      <c r="QXY151" s="165"/>
      <c r="QXZ151" s="187"/>
      <c r="QYA151" s="165"/>
      <c r="QYB151" s="187"/>
      <c r="QYC151" s="165"/>
      <c r="QYD151" s="187"/>
      <c r="QYE151" s="165"/>
      <c r="QYF151" s="187"/>
      <c r="QYG151" s="165"/>
      <c r="QYH151" s="187"/>
      <c r="QYI151" s="165"/>
      <c r="QYJ151" s="187"/>
      <c r="QYK151" s="165"/>
      <c r="QYL151" s="187"/>
      <c r="QYM151" s="165"/>
      <c r="QYN151" s="187"/>
      <c r="QYO151" s="165"/>
      <c r="QYP151" s="187"/>
      <c r="QYQ151" s="165"/>
      <c r="QYR151" s="187"/>
      <c r="QYS151" s="165"/>
      <c r="QYT151" s="187"/>
      <c r="QYU151" s="165"/>
      <c r="QYV151" s="187"/>
      <c r="QYW151" s="165"/>
      <c r="QYX151" s="187"/>
      <c r="QYY151" s="165"/>
      <c r="QYZ151" s="187"/>
      <c r="QZA151" s="165"/>
      <c r="QZB151" s="187"/>
      <c r="QZC151" s="165"/>
      <c r="QZD151" s="187"/>
      <c r="QZE151" s="165"/>
      <c r="QZF151" s="187"/>
      <c r="QZG151" s="165"/>
      <c r="QZH151" s="187"/>
      <c r="QZI151" s="165"/>
      <c r="QZJ151" s="187"/>
      <c r="QZK151" s="165"/>
      <c r="QZL151" s="187"/>
      <c r="QZM151" s="165"/>
      <c r="QZN151" s="187"/>
      <c r="QZO151" s="165"/>
      <c r="QZP151" s="187"/>
      <c r="QZQ151" s="165"/>
      <c r="QZR151" s="187"/>
      <c r="QZS151" s="165"/>
      <c r="QZT151" s="187"/>
      <c r="QZU151" s="165"/>
      <c r="QZV151" s="187"/>
      <c r="QZW151" s="165"/>
      <c r="QZX151" s="187"/>
      <c r="QZY151" s="165"/>
      <c r="QZZ151" s="187"/>
      <c r="RAA151" s="165"/>
      <c r="RAB151" s="187"/>
      <c r="RAC151" s="165"/>
      <c r="RAD151" s="187"/>
      <c r="RAE151" s="165"/>
      <c r="RAF151" s="187"/>
      <c r="RAG151" s="165"/>
      <c r="RAH151" s="187"/>
      <c r="RAI151" s="165"/>
      <c r="RAJ151" s="187"/>
      <c r="RAK151" s="165"/>
      <c r="RAL151" s="187"/>
      <c r="RAM151" s="165"/>
      <c r="RAN151" s="187"/>
      <c r="RAO151" s="165"/>
      <c r="RAP151" s="187"/>
      <c r="RAQ151" s="165"/>
      <c r="RAR151" s="187"/>
      <c r="RAS151" s="165"/>
      <c r="RAT151" s="187"/>
      <c r="RAU151" s="165"/>
      <c r="RAV151" s="187"/>
      <c r="RAW151" s="165"/>
      <c r="RAX151" s="187"/>
      <c r="RAY151" s="165"/>
      <c r="RAZ151" s="187"/>
      <c r="RBA151" s="165"/>
      <c r="RBB151" s="187"/>
      <c r="RBC151" s="165"/>
      <c r="RBD151" s="187"/>
      <c r="RBE151" s="165"/>
      <c r="RBF151" s="187"/>
      <c r="RBG151" s="165"/>
      <c r="RBH151" s="187"/>
      <c r="RBI151" s="165"/>
      <c r="RBJ151" s="187"/>
      <c r="RBK151" s="165"/>
      <c r="RBL151" s="187"/>
      <c r="RBM151" s="165"/>
      <c r="RBN151" s="187"/>
      <c r="RBO151" s="165"/>
      <c r="RBP151" s="187"/>
      <c r="RBQ151" s="165"/>
      <c r="RBR151" s="187"/>
      <c r="RBS151" s="165"/>
      <c r="RBT151" s="187"/>
      <c r="RBU151" s="165"/>
      <c r="RBV151" s="187"/>
      <c r="RBW151" s="165"/>
      <c r="RBX151" s="187"/>
      <c r="RBY151" s="165"/>
      <c r="RBZ151" s="187"/>
      <c r="RCA151" s="165"/>
      <c r="RCB151" s="187"/>
      <c r="RCC151" s="165"/>
      <c r="RCD151" s="187"/>
      <c r="RCE151" s="165"/>
      <c r="RCF151" s="187"/>
      <c r="RCG151" s="165"/>
      <c r="RCH151" s="187"/>
      <c r="RCI151" s="165"/>
      <c r="RCJ151" s="187"/>
      <c r="RCK151" s="165"/>
      <c r="RCL151" s="187"/>
      <c r="RCM151" s="165"/>
      <c r="RCN151" s="187"/>
      <c r="RCO151" s="165"/>
      <c r="RCP151" s="187"/>
      <c r="RCQ151" s="165"/>
      <c r="RCR151" s="187"/>
      <c r="RCS151" s="165"/>
      <c r="RCT151" s="187"/>
      <c r="RCU151" s="165"/>
      <c r="RCV151" s="187"/>
      <c r="RCW151" s="165"/>
      <c r="RCX151" s="187"/>
      <c r="RCY151" s="165"/>
      <c r="RCZ151" s="187"/>
      <c r="RDA151" s="165"/>
      <c r="RDB151" s="187"/>
      <c r="RDC151" s="165"/>
      <c r="RDD151" s="187"/>
      <c r="RDE151" s="165"/>
      <c r="RDF151" s="187"/>
      <c r="RDG151" s="165"/>
      <c r="RDH151" s="187"/>
      <c r="RDI151" s="165"/>
      <c r="RDJ151" s="187"/>
      <c r="RDK151" s="165"/>
      <c r="RDL151" s="187"/>
      <c r="RDM151" s="165"/>
      <c r="RDN151" s="187"/>
      <c r="RDO151" s="165"/>
      <c r="RDP151" s="187"/>
      <c r="RDQ151" s="165"/>
      <c r="RDR151" s="187"/>
      <c r="RDS151" s="165"/>
      <c r="RDT151" s="187"/>
      <c r="RDU151" s="165"/>
      <c r="RDV151" s="187"/>
      <c r="RDW151" s="165"/>
      <c r="RDX151" s="187"/>
      <c r="RDY151" s="165"/>
      <c r="RDZ151" s="187"/>
      <c r="REA151" s="165"/>
      <c r="REB151" s="187"/>
      <c r="REC151" s="165"/>
      <c r="RED151" s="187"/>
      <c r="REE151" s="165"/>
      <c r="REF151" s="187"/>
      <c r="REG151" s="165"/>
      <c r="REH151" s="187"/>
      <c r="REI151" s="165"/>
      <c r="REJ151" s="187"/>
      <c r="REK151" s="165"/>
      <c r="REL151" s="187"/>
      <c r="REM151" s="165"/>
      <c r="REN151" s="187"/>
      <c r="REO151" s="165"/>
      <c r="REP151" s="187"/>
      <c r="REQ151" s="165"/>
      <c r="RER151" s="187"/>
      <c r="RES151" s="165"/>
      <c r="RET151" s="187"/>
      <c r="REU151" s="165"/>
      <c r="REV151" s="187"/>
      <c r="REW151" s="165"/>
      <c r="REX151" s="187"/>
      <c r="REY151" s="165"/>
      <c r="REZ151" s="187"/>
      <c r="RFA151" s="165"/>
      <c r="RFB151" s="187"/>
      <c r="RFC151" s="165"/>
      <c r="RFD151" s="187"/>
      <c r="RFE151" s="165"/>
      <c r="RFF151" s="187"/>
      <c r="RFG151" s="165"/>
      <c r="RFH151" s="187"/>
      <c r="RFI151" s="165"/>
      <c r="RFJ151" s="187"/>
      <c r="RFK151" s="165"/>
      <c r="RFL151" s="187"/>
      <c r="RFM151" s="165"/>
      <c r="RFN151" s="187"/>
      <c r="RFO151" s="165"/>
      <c r="RFP151" s="187"/>
      <c r="RFQ151" s="165"/>
      <c r="RFR151" s="187"/>
      <c r="RFS151" s="165"/>
      <c r="RFT151" s="187"/>
      <c r="RFU151" s="165"/>
      <c r="RFV151" s="187"/>
      <c r="RFW151" s="165"/>
      <c r="RFX151" s="187"/>
      <c r="RFY151" s="165"/>
      <c r="RFZ151" s="187"/>
      <c r="RGA151" s="165"/>
      <c r="RGB151" s="187"/>
      <c r="RGC151" s="165"/>
      <c r="RGD151" s="187"/>
      <c r="RGE151" s="165"/>
      <c r="RGF151" s="187"/>
      <c r="RGG151" s="165"/>
      <c r="RGH151" s="187"/>
      <c r="RGI151" s="165"/>
      <c r="RGJ151" s="187"/>
      <c r="RGK151" s="165"/>
      <c r="RGL151" s="187"/>
      <c r="RGM151" s="165"/>
      <c r="RGN151" s="187"/>
      <c r="RGO151" s="165"/>
      <c r="RGP151" s="187"/>
      <c r="RGQ151" s="165"/>
      <c r="RGR151" s="187"/>
      <c r="RGS151" s="165"/>
      <c r="RGT151" s="187"/>
      <c r="RGU151" s="165"/>
      <c r="RGV151" s="187"/>
      <c r="RGW151" s="165"/>
      <c r="RGX151" s="187"/>
      <c r="RGY151" s="165"/>
      <c r="RGZ151" s="187"/>
      <c r="RHA151" s="165"/>
      <c r="RHB151" s="187"/>
      <c r="RHC151" s="165"/>
      <c r="RHD151" s="187"/>
      <c r="RHE151" s="165"/>
      <c r="RHF151" s="187"/>
      <c r="RHG151" s="165"/>
      <c r="RHH151" s="187"/>
      <c r="RHI151" s="165"/>
      <c r="RHJ151" s="187"/>
      <c r="RHK151" s="165"/>
      <c r="RHL151" s="187"/>
      <c r="RHM151" s="165"/>
      <c r="RHN151" s="187"/>
      <c r="RHO151" s="165"/>
      <c r="RHP151" s="187"/>
      <c r="RHQ151" s="165"/>
      <c r="RHR151" s="187"/>
      <c r="RHS151" s="165"/>
      <c r="RHT151" s="187"/>
      <c r="RHU151" s="165"/>
      <c r="RHV151" s="187"/>
      <c r="RHW151" s="165"/>
      <c r="RHX151" s="187"/>
      <c r="RHY151" s="165"/>
      <c r="RHZ151" s="187"/>
      <c r="RIA151" s="165"/>
      <c r="RIB151" s="187"/>
      <c r="RIC151" s="165"/>
      <c r="RID151" s="187"/>
      <c r="RIE151" s="165"/>
      <c r="RIF151" s="187"/>
      <c r="RIG151" s="165"/>
      <c r="RIH151" s="187"/>
      <c r="RII151" s="165"/>
      <c r="RIJ151" s="187"/>
      <c r="RIK151" s="165"/>
      <c r="RIL151" s="187"/>
      <c r="RIM151" s="165"/>
      <c r="RIN151" s="187"/>
      <c r="RIO151" s="165"/>
      <c r="RIP151" s="187"/>
      <c r="RIQ151" s="165"/>
      <c r="RIR151" s="187"/>
      <c r="RIS151" s="165"/>
      <c r="RIT151" s="187"/>
      <c r="RIU151" s="165"/>
      <c r="RIV151" s="187"/>
      <c r="RIW151" s="165"/>
      <c r="RIX151" s="187"/>
      <c r="RIY151" s="165"/>
      <c r="RIZ151" s="187"/>
      <c r="RJA151" s="165"/>
      <c r="RJB151" s="187"/>
      <c r="RJC151" s="165"/>
      <c r="RJD151" s="187"/>
      <c r="RJE151" s="165"/>
      <c r="RJF151" s="187"/>
      <c r="RJG151" s="165"/>
      <c r="RJH151" s="187"/>
      <c r="RJI151" s="165"/>
      <c r="RJJ151" s="187"/>
      <c r="RJK151" s="165"/>
      <c r="RJL151" s="187"/>
      <c r="RJM151" s="165"/>
      <c r="RJN151" s="187"/>
      <c r="RJO151" s="165"/>
      <c r="RJP151" s="187"/>
      <c r="RJQ151" s="165"/>
      <c r="RJR151" s="187"/>
      <c r="RJS151" s="165"/>
      <c r="RJT151" s="187"/>
      <c r="RJU151" s="165"/>
      <c r="RJV151" s="187"/>
      <c r="RJW151" s="165"/>
      <c r="RJX151" s="187"/>
      <c r="RJY151" s="165"/>
      <c r="RJZ151" s="187"/>
      <c r="RKA151" s="165"/>
      <c r="RKB151" s="187"/>
      <c r="RKC151" s="165"/>
      <c r="RKD151" s="187"/>
      <c r="RKE151" s="165"/>
      <c r="RKF151" s="187"/>
      <c r="RKG151" s="165"/>
      <c r="RKH151" s="187"/>
      <c r="RKI151" s="165"/>
      <c r="RKJ151" s="187"/>
      <c r="RKK151" s="165"/>
      <c r="RKL151" s="187"/>
      <c r="RKM151" s="165"/>
      <c r="RKN151" s="187"/>
      <c r="RKO151" s="165"/>
      <c r="RKP151" s="187"/>
      <c r="RKQ151" s="165"/>
      <c r="RKR151" s="187"/>
      <c r="RKS151" s="165"/>
      <c r="RKT151" s="187"/>
      <c r="RKU151" s="165"/>
      <c r="RKV151" s="187"/>
      <c r="RKW151" s="165"/>
      <c r="RKX151" s="187"/>
      <c r="RKY151" s="165"/>
      <c r="RKZ151" s="187"/>
      <c r="RLA151" s="165"/>
      <c r="RLB151" s="187"/>
      <c r="RLC151" s="165"/>
      <c r="RLD151" s="187"/>
      <c r="RLE151" s="165"/>
      <c r="RLF151" s="187"/>
      <c r="RLG151" s="165"/>
      <c r="RLH151" s="187"/>
      <c r="RLI151" s="165"/>
      <c r="RLJ151" s="187"/>
      <c r="RLK151" s="165"/>
      <c r="RLL151" s="187"/>
      <c r="RLM151" s="165"/>
      <c r="RLN151" s="187"/>
      <c r="RLO151" s="165"/>
      <c r="RLP151" s="187"/>
      <c r="RLQ151" s="165"/>
      <c r="RLR151" s="187"/>
      <c r="RLS151" s="165"/>
      <c r="RLT151" s="187"/>
      <c r="RLU151" s="165"/>
      <c r="RLV151" s="187"/>
      <c r="RLW151" s="165"/>
      <c r="RLX151" s="187"/>
      <c r="RLY151" s="165"/>
      <c r="RLZ151" s="187"/>
      <c r="RMA151" s="165"/>
      <c r="RMB151" s="187"/>
      <c r="RMC151" s="165"/>
      <c r="RMD151" s="187"/>
      <c r="RME151" s="165"/>
      <c r="RMF151" s="187"/>
      <c r="RMG151" s="165"/>
      <c r="RMH151" s="187"/>
      <c r="RMI151" s="165"/>
      <c r="RMJ151" s="187"/>
      <c r="RMK151" s="165"/>
      <c r="RML151" s="187"/>
      <c r="RMM151" s="165"/>
      <c r="RMN151" s="187"/>
      <c r="RMO151" s="165"/>
      <c r="RMP151" s="187"/>
      <c r="RMQ151" s="165"/>
      <c r="RMR151" s="187"/>
      <c r="RMS151" s="165"/>
      <c r="RMT151" s="187"/>
      <c r="RMU151" s="165"/>
      <c r="RMV151" s="187"/>
      <c r="RMW151" s="165"/>
      <c r="RMX151" s="187"/>
      <c r="RMY151" s="165"/>
      <c r="RMZ151" s="187"/>
      <c r="RNA151" s="165"/>
      <c r="RNB151" s="187"/>
      <c r="RNC151" s="165"/>
      <c r="RND151" s="187"/>
      <c r="RNE151" s="165"/>
      <c r="RNF151" s="187"/>
      <c r="RNG151" s="165"/>
      <c r="RNH151" s="187"/>
      <c r="RNI151" s="165"/>
      <c r="RNJ151" s="187"/>
      <c r="RNK151" s="165"/>
      <c r="RNL151" s="187"/>
      <c r="RNM151" s="165"/>
      <c r="RNN151" s="187"/>
      <c r="RNO151" s="165"/>
      <c r="RNP151" s="187"/>
      <c r="RNQ151" s="165"/>
      <c r="RNR151" s="187"/>
      <c r="RNS151" s="165"/>
      <c r="RNT151" s="187"/>
      <c r="RNU151" s="165"/>
      <c r="RNV151" s="187"/>
      <c r="RNW151" s="165"/>
      <c r="RNX151" s="187"/>
      <c r="RNY151" s="165"/>
      <c r="RNZ151" s="187"/>
      <c r="ROA151" s="165"/>
      <c r="ROB151" s="187"/>
      <c r="ROC151" s="165"/>
      <c r="ROD151" s="187"/>
      <c r="ROE151" s="165"/>
      <c r="ROF151" s="187"/>
      <c r="ROG151" s="165"/>
      <c r="ROH151" s="187"/>
      <c r="ROI151" s="165"/>
      <c r="ROJ151" s="187"/>
      <c r="ROK151" s="165"/>
      <c r="ROL151" s="187"/>
      <c r="ROM151" s="165"/>
      <c r="RON151" s="187"/>
      <c r="ROO151" s="165"/>
      <c r="ROP151" s="187"/>
      <c r="ROQ151" s="165"/>
      <c r="ROR151" s="187"/>
      <c r="ROS151" s="165"/>
      <c r="ROT151" s="187"/>
      <c r="ROU151" s="165"/>
      <c r="ROV151" s="187"/>
      <c r="ROW151" s="165"/>
      <c r="ROX151" s="187"/>
      <c r="ROY151" s="165"/>
      <c r="ROZ151" s="187"/>
      <c r="RPA151" s="165"/>
      <c r="RPB151" s="187"/>
      <c r="RPC151" s="165"/>
      <c r="RPD151" s="187"/>
      <c r="RPE151" s="165"/>
      <c r="RPF151" s="187"/>
      <c r="RPG151" s="165"/>
      <c r="RPH151" s="187"/>
      <c r="RPI151" s="165"/>
      <c r="RPJ151" s="187"/>
      <c r="RPK151" s="165"/>
      <c r="RPL151" s="187"/>
      <c r="RPM151" s="165"/>
      <c r="RPN151" s="187"/>
      <c r="RPO151" s="165"/>
      <c r="RPP151" s="187"/>
      <c r="RPQ151" s="165"/>
      <c r="RPR151" s="187"/>
      <c r="RPS151" s="165"/>
      <c r="RPT151" s="187"/>
      <c r="RPU151" s="165"/>
      <c r="RPV151" s="187"/>
      <c r="RPW151" s="165"/>
      <c r="RPX151" s="187"/>
      <c r="RPY151" s="165"/>
      <c r="RPZ151" s="187"/>
      <c r="RQA151" s="165"/>
      <c r="RQB151" s="187"/>
      <c r="RQC151" s="165"/>
      <c r="RQD151" s="187"/>
      <c r="RQE151" s="165"/>
      <c r="RQF151" s="187"/>
      <c r="RQG151" s="165"/>
      <c r="RQH151" s="187"/>
      <c r="RQI151" s="165"/>
      <c r="RQJ151" s="187"/>
      <c r="RQK151" s="165"/>
      <c r="RQL151" s="187"/>
      <c r="RQM151" s="165"/>
      <c r="RQN151" s="187"/>
      <c r="RQO151" s="165"/>
      <c r="RQP151" s="187"/>
      <c r="RQQ151" s="165"/>
      <c r="RQR151" s="187"/>
      <c r="RQS151" s="165"/>
      <c r="RQT151" s="187"/>
      <c r="RQU151" s="165"/>
      <c r="RQV151" s="187"/>
      <c r="RQW151" s="165"/>
      <c r="RQX151" s="187"/>
      <c r="RQY151" s="165"/>
      <c r="RQZ151" s="187"/>
      <c r="RRA151" s="165"/>
      <c r="RRB151" s="187"/>
      <c r="RRC151" s="165"/>
      <c r="RRD151" s="187"/>
      <c r="RRE151" s="165"/>
      <c r="RRF151" s="187"/>
      <c r="RRG151" s="165"/>
      <c r="RRH151" s="187"/>
      <c r="RRI151" s="165"/>
      <c r="RRJ151" s="187"/>
      <c r="RRK151" s="165"/>
      <c r="RRL151" s="187"/>
      <c r="RRM151" s="165"/>
      <c r="RRN151" s="187"/>
      <c r="RRO151" s="165"/>
      <c r="RRP151" s="187"/>
      <c r="RRQ151" s="165"/>
      <c r="RRR151" s="187"/>
      <c r="RRS151" s="165"/>
      <c r="RRT151" s="187"/>
      <c r="RRU151" s="165"/>
      <c r="RRV151" s="187"/>
      <c r="RRW151" s="165"/>
      <c r="RRX151" s="187"/>
      <c r="RRY151" s="165"/>
      <c r="RRZ151" s="187"/>
      <c r="RSA151" s="165"/>
      <c r="RSB151" s="187"/>
      <c r="RSC151" s="165"/>
      <c r="RSD151" s="187"/>
      <c r="RSE151" s="165"/>
      <c r="RSF151" s="187"/>
      <c r="RSG151" s="165"/>
      <c r="RSH151" s="187"/>
      <c r="RSI151" s="165"/>
      <c r="RSJ151" s="187"/>
      <c r="RSK151" s="165"/>
      <c r="RSL151" s="187"/>
      <c r="RSM151" s="165"/>
      <c r="RSN151" s="187"/>
      <c r="RSO151" s="165"/>
      <c r="RSP151" s="187"/>
      <c r="RSQ151" s="165"/>
      <c r="RSR151" s="187"/>
      <c r="RSS151" s="165"/>
      <c r="RST151" s="187"/>
      <c r="RSU151" s="165"/>
      <c r="RSV151" s="187"/>
      <c r="RSW151" s="165"/>
      <c r="RSX151" s="187"/>
      <c r="RSY151" s="165"/>
      <c r="RSZ151" s="187"/>
      <c r="RTA151" s="165"/>
      <c r="RTB151" s="187"/>
      <c r="RTC151" s="165"/>
      <c r="RTD151" s="187"/>
      <c r="RTE151" s="165"/>
      <c r="RTF151" s="187"/>
      <c r="RTG151" s="165"/>
      <c r="RTH151" s="187"/>
      <c r="RTI151" s="165"/>
      <c r="RTJ151" s="187"/>
      <c r="RTK151" s="165"/>
      <c r="RTL151" s="187"/>
      <c r="RTM151" s="165"/>
      <c r="RTN151" s="187"/>
      <c r="RTO151" s="165"/>
      <c r="RTP151" s="187"/>
      <c r="RTQ151" s="165"/>
      <c r="RTR151" s="187"/>
      <c r="RTS151" s="165"/>
      <c r="RTT151" s="187"/>
      <c r="RTU151" s="165"/>
      <c r="RTV151" s="187"/>
      <c r="RTW151" s="165"/>
      <c r="RTX151" s="187"/>
      <c r="RTY151" s="165"/>
      <c r="RTZ151" s="187"/>
      <c r="RUA151" s="165"/>
      <c r="RUB151" s="187"/>
      <c r="RUC151" s="165"/>
      <c r="RUD151" s="187"/>
      <c r="RUE151" s="165"/>
      <c r="RUF151" s="187"/>
      <c r="RUG151" s="165"/>
      <c r="RUH151" s="187"/>
      <c r="RUI151" s="165"/>
      <c r="RUJ151" s="187"/>
      <c r="RUK151" s="165"/>
      <c r="RUL151" s="187"/>
      <c r="RUM151" s="165"/>
      <c r="RUN151" s="187"/>
      <c r="RUO151" s="165"/>
      <c r="RUP151" s="187"/>
      <c r="RUQ151" s="165"/>
      <c r="RUR151" s="187"/>
      <c r="RUS151" s="165"/>
      <c r="RUT151" s="187"/>
      <c r="RUU151" s="165"/>
      <c r="RUV151" s="187"/>
      <c r="RUW151" s="165"/>
      <c r="RUX151" s="187"/>
      <c r="RUY151" s="165"/>
      <c r="RUZ151" s="187"/>
      <c r="RVA151" s="165"/>
      <c r="RVB151" s="187"/>
      <c r="RVC151" s="165"/>
      <c r="RVD151" s="187"/>
      <c r="RVE151" s="165"/>
      <c r="RVF151" s="187"/>
      <c r="RVG151" s="165"/>
      <c r="RVH151" s="187"/>
      <c r="RVI151" s="165"/>
      <c r="RVJ151" s="187"/>
      <c r="RVK151" s="165"/>
      <c r="RVL151" s="187"/>
      <c r="RVM151" s="165"/>
      <c r="RVN151" s="187"/>
      <c r="RVO151" s="165"/>
      <c r="RVP151" s="187"/>
      <c r="RVQ151" s="165"/>
      <c r="RVR151" s="187"/>
      <c r="RVS151" s="165"/>
      <c r="RVT151" s="187"/>
      <c r="RVU151" s="165"/>
      <c r="RVV151" s="187"/>
      <c r="RVW151" s="165"/>
      <c r="RVX151" s="187"/>
      <c r="RVY151" s="165"/>
      <c r="RVZ151" s="187"/>
      <c r="RWA151" s="165"/>
      <c r="RWB151" s="187"/>
      <c r="RWC151" s="165"/>
      <c r="RWD151" s="187"/>
      <c r="RWE151" s="165"/>
      <c r="RWF151" s="187"/>
      <c r="RWG151" s="165"/>
      <c r="RWH151" s="187"/>
      <c r="RWI151" s="165"/>
      <c r="RWJ151" s="187"/>
      <c r="RWK151" s="165"/>
      <c r="RWL151" s="187"/>
      <c r="RWM151" s="165"/>
      <c r="RWN151" s="187"/>
      <c r="RWO151" s="165"/>
      <c r="RWP151" s="187"/>
      <c r="RWQ151" s="165"/>
      <c r="RWR151" s="187"/>
      <c r="RWS151" s="165"/>
      <c r="RWT151" s="187"/>
      <c r="RWU151" s="165"/>
      <c r="RWV151" s="187"/>
      <c r="RWW151" s="165"/>
      <c r="RWX151" s="187"/>
      <c r="RWY151" s="165"/>
      <c r="RWZ151" s="187"/>
      <c r="RXA151" s="165"/>
      <c r="RXB151" s="187"/>
      <c r="RXC151" s="165"/>
      <c r="RXD151" s="187"/>
      <c r="RXE151" s="165"/>
      <c r="RXF151" s="187"/>
      <c r="RXG151" s="165"/>
      <c r="RXH151" s="187"/>
      <c r="RXI151" s="165"/>
      <c r="RXJ151" s="187"/>
      <c r="RXK151" s="165"/>
      <c r="RXL151" s="187"/>
      <c r="RXM151" s="165"/>
      <c r="RXN151" s="187"/>
      <c r="RXO151" s="165"/>
      <c r="RXP151" s="187"/>
      <c r="RXQ151" s="165"/>
      <c r="RXR151" s="187"/>
      <c r="RXS151" s="165"/>
      <c r="RXT151" s="187"/>
      <c r="RXU151" s="165"/>
      <c r="RXV151" s="187"/>
      <c r="RXW151" s="165"/>
      <c r="RXX151" s="187"/>
      <c r="RXY151" s="165"/>
      <c r="RXZ151" s="187"/>
      <c r="RYA151" s="165"/>
      <c r="RYB151" s="187"/>
      <c r="RYC151" s="165"/>
      <c r="RYD151" s="187"/>
      <c r="RYE151" s="165"/>
      <c r="RYF151" s="187"/>
      <c r="RYG151" s="165"/>
      <c r="RYH151" s="187"/>
      <c r="RYI151" s="165"/>
      <c r="RYJ151" s="187"/>
      <c r="RYK151" s="165"/>
      <c r="RYL151" s="187"/>
      <c r="RYM151" s="165"/>
      <c r="RYN151" s="187"/>
      <c r="RYO151" s="165"/>
      <c r="RYP151" s="187"/>
      <c r="RYQ151" s="165"/>
      <c r="RYR151" s="187"/>
      <c r="RYS151" s="165"/>
      <c r="RYT151" s="187"/>
      <c r="RYU151" s="165"/>
      <c r="RYV151" s="187"/>
      <c r="RYW151" s="165"/>
      <c r="RYX151" s="187"/>
      <c r="RYY151" s="165"/>
      <c r="RYZ151" s="187"/>
      <c r="RZA151" s="165"/>
      <c r="RZB151" s="187"/>
      <c r="RZC151" s="165"/>
      <c r="RZD151" s="187"/>
      <c r="RZE151" s="165"/>
      <c r="RZF151" s="187"/>
      <c r="RZG151" s="165"/>
      <c r="RZH151" s="187"/>
      <c r="RZI151" s="165"/>
      <c r="RZJ151" s="187"/>
      <c r="RZK151" s="165"/>
      <c r="RZL151" s="187"/>
      <c r="RZM151" s="165"/>
      <c r="RZN151" s="187"/>
      <c r="RZO151" s="165"/>
      <c r="RZP151" s="187"/>
      <c r="RZQ151" s="165"/>
      <c r="RZR151" s="187"/>
      <c r="RZS151" s="165"/>
      <c r="RZT151" s="187"/>
      <c r="RZU151" s="165"/>
      <c r="RZV151" s="187"/>
      <c r="RZW151" s="165"/>
      <c r="RZX151" s="187"/>
      <c r="RZY151" s="165"/>
      <c r="RZZ151" s="187"/>
      <c r="SAA151" s="165"/>
      <c r="SAB151" s="187"/>
      <c r="SAC151" s="165"/>
      <c r="SAD151" s="187"/>
      <c r="SAE151" s="165"/>
      <c r="SAF151" s="187"/>
      <c r="SAG151" s="165"/>
      <c r="SAH151" s="187"/>
      <c r="SAI151" s="165"/>
      <c r="SAJ151" s="187"/>
      <c r="SAK151" s="165"/>
      <c r="SAL151" s="187"/>
      <c r="SAM151" s="165"/>
      <c r="SAN151" s="187"/>
      <c r="SAO151" s="165"/>
      <c r="SAP151" s="187"/>
      <c r="SAQ151" s="165"/>
      <c r="SAR151" s="187"/>
      <c r="SAS151" s="165"/>
      <c r="SAT151" s="187"/>
      <c r="SAU151" s="165"/>
      <c r="SAV151" s="187"/>
      <c r="SAW151" s="165"/>
      <c r="SAX151" s="187"/>
      <c r="SAY151" s="165"/>
      <c r="SAZ151" s="187"/>
      <c r="SBA151" s="165"/>
      <c r="SBB151" s="187"/>
      <c r="SBC151" s="165"/>
      <c r="SBD151" s="187"/>
      <c r="SBE151" s="165"/>
      <c r="SBF151" s="187"/>
      <c r="SBG151" s="165"/>
      <c r="SBH151" s="187"/>
      <c r="SBI151" s="165"/>
      <c r="SBJ151" s="187"/>
      <c r="SBK151" s="165"/>
      <c r="SBL151" s="187"/>
      <c r="SBM151" s="165"/>
      <c r="SBN151" s="187"/>
      <c r="SBO151" s="165"/>
      <c r="SBP151" s="187"/>
      <c r="SBQ151" s="165"/>
      <c r="SBR151" s="187"/>
      <c r="SBS151" s="165"/>
      <c r="SBT151" s="187"/>
      <c r="SBU151" s="165"/>
      <c r="SBV151" s="187"/>
      <c r="SBW151" s="165"/>
      <c r="SBX151" s="187"/>
      <c r="SBY151" s="165"/>
      <c r="SBZ151" s="187"/>
      <c r="SCA151" s="165"/>
      <c r="SCB151" s="187"/>
      <c r="SCC151" s="165"/>
      <c r="SCD151" s="187"/>
      <c r="SCE151" s="165"/>
      <c r="SCF151" s="187"/>
      <c r="SCG151" s="165"/>
      <c r="SCH151" s="187"/>
      <c r="SCI151" s="165"/>
      <c r="SCJ151" s="187"/>
      <c r="SCK151" s="165"/>
      <c r="SCL151" s="187"/>
      <c r="SCM151" s="165"/>
      <c r="SCN151" s="187"/>
      <c r="SCO151" s="165"/>
      <c r="SCP151" s="187"/>
      <c r="SCQ151" s="165"/>
      <c r="SCR151" s="187"/>
      <c r="SCS151" s="165"/>
      <c r="SCT151" s="187"/>
      <c r="SCU151" s="165"/>
      <c r="SCV151" s="187"/>
      <c r="SCW151" s="165"/>
      <c r="SCX151" s="187"/>
      <c r="SCY151" s="165"/>
      <c r="SCZ151" s="187"/>
      <c r="SDA151" s="165"/>
      <c r="SDB151" s="187"/>
      <c r="SDC151" s="165"/>
      <c r="SDD151" s="187"/>
      <c r="SDE151" s="165"/>
      <c r="SDF151" s="187"/>
      <c r="SDG151" s="165"/>
      <c r="SDH151" s="187"/>
      <c r="SDI151" s="165"/>
      <c r="SDJ151" s="187"/>
      <c r="SDK151" s="165"/>
      <c r="SDL151" s="187"/>
      <c r="SDM151" s="165"/>
      <c r="SDN151" s="187"/>
      <c r="SDO151" s="165"/>
      <c r="SDP151" s="187"/>
      <c r="SDQ151" s="165"/>
      <c r="SDR151" s="187"/>
      <c r="SDS151" s="165"/>
      <c r="SDT151" s="187"/>
      <c r="SDU151" s="165"/>
      <c r="SDV151" s="187"/>
      <c r="SDW151" s="165"/>
      <c r="SDX151" s="187"/>
      <c r="SDY151" s="165"/>
      <c r="SDZ151" s="187"/>
      <c r="SEA151" s="165"/>
      <c r="SEB151" s="187"/>
      <c r="SEC151" s="165"/>
      <c r="SED151" s="187"/>
      <c r="SEE151" s="165"/>
      <c r="SEF151" s="187"/>
      <c r="SEG151" s="165"/>
      <c r="SEH151" s="187"/>
      <c r="SEI151" s="165"/>
      <c r="SEJ151" s="187"/>
      <c r="SEK151" s="165"/>
      <c r="SEL151" s="187"/>
      <c r="SEM151" s="165"/>
      <c r="SEN151" s="187"/>
      <c r="SEO151" s="165"/>
      <c r="SEP151" s="187"/>
      <c r="SEQ151" s="165"/>
      <c r="SER151" s="187"/>
      <c r="SES151" s="165"/>
      <c r="SET151" s="187"/>
      <c r="SEU151" s="165"/>
      <c r="SEV151" s="187"/>
      <c r="SEW151" s="165"/>
      <c r="SEX151" s="187"/>
      <c r="SEY151" s="165"/>
      <c r="SEZ151" s="187"/>
      <c r="SFA151" s="165"/>
      <c r="SFB151" s="187"/>
      <c r="SFC151" s="165"/>
      <c r="SFD151" s="187"/>
      <c r="SFE151" s="165"/>
      <c r="SFF151" s="187"/>
      <c r="SFG151" s="165"/>
      <c r="SFH151" s="187"/>
      <c r="SFI151" s="165"/>
      <c r="SFJ151" s="187"/>
      <c r="SFK151" s="165"/>
      <c r="SFL151" s="187"/>
      <c r="SFM151" s="165"/>
      <c r="SFN151" s="187"/>
      <c r="SFO151" s="165"/>
      <c r="SFP151" s="187"/>
      <c r="SFQ151" s="165"/>
      <c r="SFR151" s="187"/>
      <c r="SFS151" s="165"/>
      <c r="SFT151" s="187"/>
      <c r="SFU151" s="165"/>
      <c r="SFV151" s="187"/>
      <c r="SFW151" s="165"/>
      <c r="SFX151" s="187"/>
      <c r="SFY151" s="165"/>
      <c r="SFZ151" s="187"/>
      <c r="SGA151" s="165"/>
      <c r="SGB151" s="187"/>
      <c r="SGC151" s="165"/>
      <c r="SGD151" s="187"/>
      <c r="SGE151" s="165"/>
      <c r="SGF151" s="187"/>
      <c r="SGG151" s="165"/>
      <c r="SGH151" s="187"/>
      <c r="SGI151" s="165"/>
      <c r="SGJ151" s="187"/>
      <c r="SGK151" s="165"/>
      <c r="SGL151" s="187"/>
      <c r="SGM151" s="165"/>
      <c r="SGN151" s="187"/>
      <c r="SGO151" s="165"/>
      <c r="SGP151" s="187"/>
      <c r="SGQ151" s="165"/>
      <c r="SGR151" s="187"/>
      <c r="SGS151" s="165"/>
      <c r="SGT151" s="187"/>
      <c r="SGU151" s="165"/>
      <c r="SGV151" s="187"/>
      <c r="SGW151" s="165"/>
      <c r="SGX151" s="187"/>
      <c r="SGY151" s="165"/>
      <c r="SGZ151" s="187"/>
      <c r="SHA151" s="165"/>
      <c r="SHB151" s="187"/>
      <c r="SHC151" s="165"/>
      <c r="SHD151" s="187"/>
      <c r="SHE151" s="165"/>
      <c r="SHF151" s="187"/>
      <c r="SHG151" s="165"/>
      <c r="SHH151" s="187"/>
      <c r="SHI151" s="165"/>
      <c r="SHJ151" s="187"/>
      <c r="SHK151" s="165"/>
      <c r="SHL151" s="187"/>
      <c r="SHM151" s="165"/>
      <c r="SHN151" s="187"/>
      <c r="SHO151" s="165"/>
      <c r="SHP151" s="187"/>
      <c r="SHQ151" s="165"/>
      <c r="SHR151" s="187"/>
      <c r="SHS151" s="165"/>
      <c r="SHT151" s="187"/>
      <c r="SHU151" s="165"/>
      <c r="SHV151" s="187"/>
      <c r="SHW151" s="165"/>
      <c r="SHX151" s="187"/>
      <c r="SHY151" s="165"/>
      <c r="SHZ151" s="187"/>
      <c r="SIA151" s="165"/>
      <c r="SIB151" s="187"/>
      <c r="SIC151" s="165"/>
      <c r="SID151" s="187"/>
      <c r="SIE151" s="165"/>
      <c r="SIF151" s="187"/>
      <c r="SIG151" s="165"/>
      <c r="SIH151" s="187"/>
      <c r="SII151" s="165"/>
      <c r="SIJ151" s="187"/>
      <c r="SIK151" s="165"/>
      <c r="SIL151" s="187"/>
      <c r="SIM151" s="165"/>
      <c r="SIN151" s="187"/>
      <c r="SIO151" s="165"/>
      <c r="SIP151" s="187"/>
      <c r="SIQ151" s="165"/>
      <c r="SIR151" s="187"/>
      <c r="SIS151" s="165"/>
      <c r="SIT151" s="187"/>
      <c r="SIU151" s="165"/>
      <c r="SIV151" s="187"/>
      <c r="SIW151" s="165"/>
      <c r="SIX151" s="187"/>
      <c r="SIY151" s="165"/>
      <c r="SIZ151" s="187"/>
      <c r="SJA151" s="165"/>
      <c r="SJB151" s="187"/>
      <c r="SJC151" s="165"/>
      <c r="SJD151" s="187"/>
      <c r="SJE151" s="165"/>
      <c r="SJF151" s="187"/>
      <c r="SJG151" s="165"/>
      <c r="SJH151" s="187"/>
      <c r="SJI151" s="165"/>
      <c r="SJJ151" s="187"/>
      <c r="SJK151" s="165"/>
      <c r="SJL151" s="187"/>
      <c r="SJM151" s="165"/>
      <c r="SJN151" s="187"/>
      <c r="SJO151" s="165"/>
      <c r="SJP151" s="187"/>
      <c r="SJQ151" s="165"/>
      <c r="SJR151" s="187"/>
      <c r="SJS151" s="165"/>
      <c r="SJT151" s="187"/>
      <c r="SJU151" s="165"/>
      <c r="SJV151" s="187"/>
      <c r="SJW151" s="165"/>
      <c r="SJX151" s="187"/>
      <c r="SJY151" s="165"/>
      <c r="SJZ151" s="187"/>
      <c r="SKA151" s="165"/>
      <c r="SKB151" s="187"/>
      <c r="SKC151" s="165"/>
      <c r="SKD151" s="187"/>
      <c r="SKE151" s="165"/>
      <c r="SKF151" s="187"/>
      <c r="SKG151" s="165"/>
      <c r="SKH151" s="187"/>
      <c r="SKI151" s="165"/>
      <c r="SKJ151" s="187"/>
      <c r="SKK151" s="165"/>
      <c r="SKL151" s="187"/>
      <c r="SKM151" s="165"/>
      <c r="SKN151" s="187"/>
      <c r="SKO151" s="165"/>
      <c r="SKP151" s="187"/>
      <c r="SKQ151" s="165"/>
      <c r="SKR151" s="187"/>
      <c r="SKS151" s="165"/>
      <c r="SKT151" s="187"/>
      <c r="SKU151" s="165"/>
      <c r="SKV151" s="187"/>
      <c r="SKW151" s="165"/>
      <c r="SKX151" s="187"/>
      <c r="SKY151" s="165"/>
      <c r="SKZ151" s="187"/>
      <c r="SLA151" s="165"/>
      <c r="SLB151" s="187"/>
      <c r="SLC151" s="165"/>
      <c r="SLD151" s="187"/>
      <c r="SLE151" s="165"/>
      <c r="SLF151" s="187"/>
      <c r="SLG151" s="165"/>
      <c r="SLH151" s="187"/>
      <c r="SLI151" s="165"/>
      <c r="SLJ151" s="187"/>
      <c r="SLK151" s="165"/>
      <c r="SLL151" s="187"/>
      <c r="SLM151" s="165"/>
      <c r="SLN151" s="187"/>
      <c r="SLO151" s="165"/>
      <c r="SLP151" s="187"/>
      <c r="SLQ151" s="165"/>
      <c r="SLR151" s="187"/>
      <c r="SLS151" s="165"/>
      <c r="SLT151" s="187"/>
      <c r="SLU151" s="165"/>
      <c r="SLV151" s="187"/>
      <c r="SLW151" s="165"/>
      <c r="SLX151" s="187"/>
      <c r="SLY151" s="165"/>
      <c r="SLZ151" s="187"/>
      <c r="SMA151" s="165"/>
      <c r="SMB151" s="187"/>
      <c r="SMC151" s="165"/>
      <c r="SMD151" s="187"/>
      <c r="SME151" s="165"/>
      <c r="SMF151" s="187"/>
      <c r="SMG151" s="165"/>
      <c r="SMH151" s="187"/>
      <c r="SMI151" s="165"/>
      <c r="SMJ151" s="187"/>
      <c r="SMK151" s="165"/>
      <c r="SML151" s="187"/>
      <c r="SMM151" s="165"/>
      <c r="SMN151" s="187"/>
      <c r="SMO151" s="165"/>
      <c r="SMP151" s="187"/>
      <c r="SMQ151" s="165"/>
      <c r="SMR151" s="187"/>
      <c r="SMS151" s="165"/>
      <c r="SMT151" s="187"/>
      <c r="SMU151" s="165"/>
      <c r="SMV151" s="187"/>
      <c r="SMW151" s="165"/>
      <c r="SMX151" s="187"/>
      <c r="SMY151" s="165"/>
      <c r="SMZ151" s="187"/>
      <c r="SNA151" s="165"/>
      <c r="SNB151" s="187"/>
      <c r="SNC151" s="165"/>
      <c r="SND151" s="187"/>
      <c r="SNE151" s="165"/>
      <c r="SNF151" s="187"/>
      <c r="SNG151" s="165"/>
      <c r="SNH151" s="187"/>
      <c r="SNI151" s="165"/>
      <c r="SNJ151" s="187"/>
      <c r="SNK151" s="165"/>
      <c r="SNL151" s="187"/>
      <c r="SNM151" s="165"/>
      <c r="SNN151" s="187"/>
      <c r="SNO151" s="165"/>
      <c r="SNP151" s="187"/>
      <c r="SNQ151" s="165"/>
      <c r="SNR151" s="187"/>
      <c r="SNS151" s="165"/>
      <c r="SNT151" s="187"/>
      <c r="SNU151" s="165"/>
      <c r="SNV151" s="187"/>
      <c r="SNW151" s="165"/>
      <c r="SNX151" s="187"/>
      <c r="SNY151" s="165"/>
      <c r="SNZ151" s="187"/>
      <c r="SOA151" s="165"/>
      <c r="SOB151" s="187"/>
      <c r="SOC151" s="165"/>
      <c r="SOD151" s="187"/>
      <c r="SOE151" s="165"/>
      <c r="SOF151" s="187"/>
      <c r="SOG151" s="165"/>
      <c r="SOH151" s="187"/>
      <c r="SOI151" s="165"/>
      <c r="SOJ151" s="187"/>
      <c r="SOK151" s="165"/>
      <c r="SOL151" s="187"/>
      <c r="SOM151" s="165"/>
      <c r="SON151" s="187"/>
      <c r="SOO151" s="165"/>
      <c r="SOP151" s="187"/>
      <c r="SOQ151" s="165"/>
      <c r="SOR151" s="187"/>
      <c r="SOS151" s="165"/>
      <c r="SOT151" s="187"/>
      <c r="SOU151" s="165"/>
      <c r="SOV151" s="187"/>
      <c r="SOW151" s="165"/>
      <c r="SOX151" s="187"/>
      <c r="SOY151" s="165"/>
      <c r="SOZ151" s="187"/>
      <c r="SPA151" s="165"/>
      <c r="SPB151" s="187"/>
      <c r="SPC151" s="165"/>
      <c r="SPD151" s="187"/>
      <c r="SPE151" s="165"/>
      <c r="SPF151" s="187"/>
      <c r="SPG151" s="165"/>
      <c r="SPH151" s="187"/>
      <c r="SPI151" s="165"/>
      <c r="SPJ151" s="187"/>
      <c r="SPK151" s="165"/>
      <c r="SPL151" s="187"/>
      <c r="SPM151" s="165"/>
      <c r="SPN151" s="187"/>
      <c r="SPO151" s="165"/>
      <c r="SPP151" s="187"/>
      <c r="SPQ151" s="165"/>
      <c r="SPR151" s="187"/>
      <c r="SPS151" s="165"/>
      <c r="SPT151" s="187"/>
      <c r="SPU151" s="165"/>
      <c r="SPV151" s="187"/>
      <c r="SPW151" s="165"/>
      <c r="SPX151" s="187"/>
      <c r="SPY151" s="165"/>
      <c r="SPZ151" s="187"/>
      <c r="SQA151" s="165"/>
      <c r="SQB151" s="187"/>
      <c r="SQC151" s="165"/>
      <c r="SQD151" s="187"/>
      <c r="SQE151" s="165"/>
      <c r="SQF151" s="187"/>
      <c r="SQG151" s="165"/>
      <c r="SQH151" s="187"/>
      <c r="SQI151" s="165"/>
      <c r="SQJ151" s="187"/>
      <c r="SQK151" s="165"/>
      <c r="SQL151" s="187"/>
      <c r="SQM151" s="165"/>
      <c r="SQN151" s="187"/>
      <c r="SQO151" s="165"/>
      <c r="SQP151" s="187"/>
      <c r="SQQ151" s="165"/>
      <c r="SQR151" s="187"/>
      <c r="SQS151" s="165"/>
      <c r="SQT151" s="187"/>
      <c r="SQU151" s="165"/>
      <c r="SQV151" s="187"/>
      <c r="SQW151" s="165"/>
      <c r="SQX151" s="187"/>
      <c r="SQY151" s="165"/>
      <c r="SQZ151" s="187"/>
      <c r="SRA151" s="165"/>
      <c r="SRB151" s="187"/>
      <c r="SRC151" s="165"/>
      <c r="SRD151" s="187"/>
      <c r="SRE151" s="165"/>
      <c r="SRF151" s="187"/>
      <c r="SRG151" s="165"/>
      <c r="SRH151" s="187"/>
      <c r="SRI151" s="165"/>
      <c r="SRJ151" s="187"/>
      <c r="SRK151" s="165"/>
      <c r="SRL151" s="187"/>
      <c r="SRM151" s="165"/>
      <c r="SRN151" s="187"/>
      <c r="SRO151" s="165"/>
      <c r="SRP151" s="187"/>
      <c r="SRQ151" s="165"/>
      <c r="SRR151" s="187"/>
      <c r="SRS151" s="165"/>
      <c r="SRT151" s="187"/>
      <c r="SRU151" s="165"/>
      <c r="SRV151" s="187"/>
      <c r="SRW151" s="165"/>
      <c r="SRX151" s="187"/>
      <c r="SRY151" s="165"/>
      <c r="SRZ151" s="187"/>
      <c r="SSA151" s="165"/>
      <c r="SSB151" s="187"/>
      <c r="SSC151" s="165"/>
      <c r="SSD151" s="187"/>
      <c r="SSE151" s="165"/>
      <c r="SSF151" s="187"/>
      <c r="SSG151" s="165"/>
      <c r="SSH151" s="187"/>
      <c r="SSI151" s="165"/>
      <c r="SSJ151" s="187"/>
      <c r="SSK151" s="165"/>
      <c r="SSL151" s="187"/>
      <c r="SSM151" s="165"/>
      <c r="SSN151" s="187"/>
      <c r="SSO151" s="165"/>
      <c r="SSP151" s="187"/>
      <c r="SSQ151" s="165"/>
      <c r="SSR151" s="187"/>
      <c r="SSS151" s="165"/>
      <c r="SST151" s="187"/>
      <c r="SSU151" s="165"/>
      <c r="SSV151" s="187"/>
      <c r="SSW151" s="165"/>
      <c r="SSX151" s="187"/>
      <c r="SSY151" s="165"/>
      <c r="SSZ151" s="187"/>
      <c r="STA151" s="165"/>
      <c r="STB151" s="187"/>
      <c r="STC151" s="165"/>
      <c r="STD151" s="187"/>
      <c r="STE151" s="165"/>
      <c r="STF151" s="187"/>
      <c r="STG151" s="165"/>
      <c r="STH151" s="187"/>
      <c r="STI151" s="165"/>
      <c r="STJ151" s="187"/>
      <c r="STK151" s="165"/>
      <c r="STL151" s="187"/>
      <c r="STM151" s="165"/>
      <c r="STN151" s="187"/>
      <c r="STO151" s="165"/>
      <c r="STP151" s="187"/>
      <c r="STQ151" s="165"/>
      <c r="STR151" s="187"/>
      <c r="STS151" s="165"/>
      <c r="STT151" s="187"/>
      <c r="STU151" s="165"/>
      <c r="STV151" s="187"/>
      <c r="STW151" s="165"/>
      <c r="STX151" s="187"/>
      <c r="STY151" s="165"/>
      <c r="STZ151" s="187"/>
      <c r="SUA151" s="165"/>
      <c r="SUB151" s="187"/>
      <c r="SUC151" s="165"/>
      <c r="SUD151" s="187"/>
      <c r="SUE151" s="165"/>
      <c r="SUF151" s="187"/>
      <c r="SUG151" s="165"/>
      <c r="SUH151" s="187"/>
      <c r="SUI151" s="165"/>
      <c r="SUJ151" s="187"/>
      <c r="SUK151" s="165"/>
      <c r="SUL151" s="187"/>
      <c r="SUM151" s="165"/>
      <c r="SUN151" s="187"/>
      <c r="SUO151" s="165"/>
      <c r="SUP151" s="187"/>
      <c r="SUQ151" s="165"/>
      <c r="SUR151" s="187"/>
      <c r="SUS151" s="165"/>
      <c r="SUT151" s="187"/>
      <c r="SUU151" s="165"/>
      <c r="SUV151" s="187"/>
      <c r="SUW151" s="165"/>
      <c r="SUX151" s="187"/>
      <c r="SUY151" s="165"/>
      <c r="SUZ151" s="187"/>
      <c r="SVA151" s="165"/>
      <c r="SVB151" s="187"/>
      <c r="SVC151" s="165"/>
      <c r="SVD151" s="187"/>
      <c r="SVE151" s="165"/>
      <c r="SVF151" s="187"/>
      <c r="SVG151" s="165"/>
      <c r="SVH151" s="187"/>
      <c r="SVI151" s="165"/>
      <c r="SVJ151" s="187"/>
      <c r="SVK151" s="165"/>
      <c r="SVL151" s="187"/>
      <c r="SVM151" s="165"/>
      <c r="SVN151" s="187"/>
      <c r="SVO151" s="165"/>
      <c r="SVP151" s="187"/>
      <c r="SVQ151" s="165"/>
      <c r="SVR151" s="187"/>
      <c r="SVS151" s="165"/>
      <c r="SVT151" s="187"/>
      <c r="SVU151" s="165"/>
      <c r="SVV151" s="187"/>
      <c r="SVW151" s="165"/>
      <c r="SVX151" s="187"/>
      <c r="SVY151" s="165"/>
      <c r="SVZ151" s="187"/>
      <c r="SWA151" s="165"/>
      <c r="SWB151" s="187"/>
      <c r="SWC151" s="165"/>
      <c r="SWD151" s="187"/>
      <c r="SWE151" s="165"/>
      <c r="SWF151" s="187"/>
      <c r="SWG151" s="165"/>
      <c r="SWH151" s="187"/>
      <c r="SWI151" s="165"/>
      <c r="SWJ151" s="187"/>
      <c r="SWK151" s="165"/>
      <c r="SWL151" s="187"/>
      <c r="SWM151" s="165"/>
      <c r="SWN151" s="187"/>
      <c r="SWO151" s="165"/>
      <c r="SWP151" s="187"/>
      <c r="SWQ151" s="165"/>
      <c r="SWR151" s="187"/>
      <c r="SWS151" s="165"/>
      <c r="SWT151" s="187"/>
      <c r="SWU151" s="165"/>
      <c r="SWV151" s="187"/>
      <c r="SWW151" s="165"/>
      <c r="SWX151" s="187"/>
      <c r="SWY151" s="165"/>
      <c r="SWZ151" s="187"/>
      <c r="SXA151" s="165"/>
      <c r="SXB151" s="187"/>
      <c r="SXC151" s="165"/>
      <c r="SXD151" s="187"/>
      <c r="SXE151" s="165"/>
      <c r="SXF151" s="187"/>
      <c r="SXG151" s="165"/>
      <c r="SXH151" s="187"/>
      <c r="SXI151" s="165"/>
      <c r="SXJ151" s="187"/>
      <c r="SXK151" s="165"/>
      <c r="SXL151" s="187"/>
      <c r="SXM151" s="165"/>
      <c r="SXN151" s="187"/>
      <c r="SXO151" s="165"/>
      <c r="SXP151" s="187"/>
      <c r="SXQ151" s="165"/>
      <c r="SXR151" s="187"/>
      <c r="SXS151" s="165"/>
      <c r="SXT151" s="187"/>
      <c r="SXU151" s="165"/>
      <c r="SXV151" s="187"/>
      <c r="SXW151" s="165"/>
      <c r="SXX151" s="187"/>
      <c r="SXY151" s="165"/>
      <c r="SXZ151" s="187"/>
      <c r="SYA151" s="165"/>
      <c r="SYB151" s="187"/>
      <c r="SYC151" s="165"/>
      <c r="SYD151" s="187"/>
      <c r="SYE151" s="165"/>
      <c r="SYF151" s="187"/>
      <c r="SYG151" s="165"/>
      <c r="SYH151" s="187"/>
      <c r="SYI151" s="165"/>
      <c r="SYJ151" s="187"/>
      <c r="SYK151" s="165"/>
      <c r="SYL151" s="187"/>
      <c r="SYM151" s="165"/>
      <c r="SYN151" s="187"/>
      <c r="SYO151" s="165"/>
      <c r="SYP151" s="187"/>
      <c r="SYQ151" s="165"/>
      <c r="SYR151" s="187"/>
      <c r="SYS151" s="165"/>
      <c r="SYT151" s="187"/>
      <c r="SYU151" s="165"/>
      <c r="SYV151" s="187"/>
      <c r="SYW151" s="165"/>
      <c r="SYX151" s="187"/>
      <c r="SYY151" s="165"/>
      <c r="SYZ151" s="187"/>
      <c r="SZA151" s="165"/>
      <c r="SZB151" s="187"/>
      <c r="SZC151" s="165"/>
      <c r="SZD151" s="187"/>
      <c r="SZE151" s="165"/>
      <c r="SZF151" s="187"/>
      <c r="SZG151" s="165"/>
      <c r="SZH151" s="187"/>
      <c r="SZI151" s="165"/>
      <c r="SZJ151" s="187"/>
      <c r="SZK151" s="165"/>
      <c r="SZL151" s="187"/>
      <c r="SZM151" s="165"/>
      <c r="SZN151" s="187"/>
      <c r="SZO151" s="165"/>
      <c r="SZP151" s="187"/>
      <c r="SZQ151" s="165"/>
      <c r="SZR151" s="187"/>
      <c r="SZS151" s="165"/>
      <c r="SZT151" s="187"/>
      <c r="SZU151" s="165"/>
      <c r="SZV151" s="187"/>
      <c r="SZW151" s="165"/>
      <c r="SZX151" s="187"/>
      <c r="SZY151" s="165"/>
      <c r="SZZ151" s="187"/>
      <c r="TAA151" s="165"/>
      <c r="TAB151" s="187"/>
      <c r="TAC151" s="165"/>
      <c r="TAD151" s="187"/>
      <c r="TAE151" s="165"/>
      <c r="TAF151" s="187"/>
      <c r="TAG151" s="165"/>
      <c r="TAH151" s="187"/>
      <c r="TAI151" s="165"/>
      <c r="TAJ151" s="187"/>
      <c r="TAK151" s="165"/>
      <c r="TAL151" s="187"/>
      <c r="TAM151" s="165"/>
      <c r="TAN151" s="187"/>
      <c r="TAO151" s="165"/>
      <c r="TAP151" s="187"/>
      <c r="TAQ151" s="165"/>
      <c r="TAR151" s="187"/>
      <c r="TAS151" s="165"/>
      <c r="TAT151" s="187"/>
      <c r="TAU151" s="165"/>
      <c r="TAV151" s="187"/>
      <c r="TAW151" s="165"/>
      <c r="TAX151" s="187"/>
      <c r="TAY151" s="165"/>
      <c r="TAZ151" s="187"/>
      <c r="TBA151" s="165"/>
      <c r="TBB151" s="187"/>
      <c r="TBC151" s="165"/>
      <c r="TBD151" s="187"/>
      <c r="TBE151" s="165"/>
      <c r="TBF151" s="187"/>
      <c r="TBG151" s="165"/>
      <c r="TBH151" s="187"/>
      <c r="TBI151" s="165"/>
      <c r="TBJ151" s="187"/>
      <c r="TBK151" s="165"/>
      <c r="TBL151" s="187"/>
      <c r="TBM151" s="165"/>
      <c r="TBN151" s="187"/>
      <c r="TBO151" s="165"/>
      <c r="TBP151" s="187"/>
      <c r="TBQ151" s="165"/>
      <c r="TBR151" s="187"/>
      <c r="TBS151" s="165"/>
      <c r="TBT151" s="187"/>
      <c r="TBU151" s="165"/>
      <c r="TBV151" s="187"/>
      <c r="TBW151" s="165"/>
      <c r="TBX151" s="187"/>
      <c r="TBY151" s="165"/>
      <c r="TBZ151" s="187"/>
      <c r="TCA151" s="165"/>
      <c r="TCB151" s="187"/>
      <c r="TCC151" s="165"/>
      <c r="TCD151" s="187"/>
      <c r="TCE151" s="165"/>
      <c r="TCF151" s="187"/>
      <c r="TCG151" s="165"/>
      <c r="TCH151" s="187"/>
      <c r="TCI151" s="165"/>
      <c r="TCJ151" s="187"/>
      <c r="TCK151" s="165"/>
      <c r="TCL151" s="187"/>
      <c r="TCM151" s="165"/>
      <c r="TCN151" s="187"/>
      <c r="TCO151" s="165"/>
      <c r="TCP151" s="187"/>
      <c r="TCQ151" s="165"/>
      <c r="TCR151" s="187"/>
      <c r="TCS151" s="165"/>
      <c r="TCT151" s="187"/>
      <c r="TCU151" s="165"/>
      <c r="TCV151" s="187"/>
      <c r="TCW151" s="165"/>
      <c r="TCX151" s="187"/>
      <c r="TCY151" s="165"/>
      <c r="TCZ151" s="187"/>
      <c r="TDA151" s="165"/>
      <c r="TDB151" s="187"/>
      <c r="TDC151" s="165"/>
      <c r="TDD151" s="187"/>
      <c r="TDE151" s="165"/>
      <c r="TDF151" s="187"/>
      <c r="TDG151" s="165"/>
      <c r="TDH151" s="187"/>
      <c r="TDI151" s="165"/>
      <c r="TDJ151" s="187"/>
      <c r="TDK151" s="165"/>
      <c r="TDL151" s="187"/>
      <c r="TDM151" s="165"/>
      <c r="TDN151" s="187"/>
      <c r="TDO151" s="165"/>
      <c r="TDP151" s="187"/>
      <c r="TDQ151" s="165"/>
      <c r="TDR151" s="187"/>
      <c r="TDS151" s="165"/>
      <c r="TDT151" s="187"/>
      <c r="TDU151" s="165"/>
      <c r="TDV151" s="187"/>
      <c r="TDW151" s="165"/>
      <c r="TDX151" s="187"/>
      <c r="TDY151" s="165"/>
      <c r="TDZ151" s="187"/>
      <c r="TEA151" s="165"/>
      <c r="TEB151" s="187"/>
      <c r="TEC151" s="165"/>
      <c r="TED151" s="187"/>
      <c r="TEE151" s="165"/>
      <c r="TEF151" s="187"/>
      <c r="TEG151" s="165"/>
      <c r="TEH151" s="187"/>
      <c r="TEI151" s="165"/>
      <c r="TEJ151" s="187"/>
      <c r="TEK151" s="165"/>
      <c r="TEL151" s="187"/>
      <c r="TEM151" s="165"/>
      <c r="TEN151" s="187"/>
      <c r="TEO151" s="165"/>
      <c r="TEP151" s="187"/>
      <c r="TEQ151" s="165"/>
      <c r="TER151" s="187"/>
      <c r="TES151" s="165"/>
      <c r="TET151" s="187"/>
      <c r="TEU151" s="165"/>
      <c r="TEV151" s="187"/>
      <c r="TEW151" s="165"/>
      <c r="TEX151" s="187"/>
      <c r="TEY151" s="165"/>
      <c r="TEZ151" s="187"/>
      <c r="TFA151" s="165"/>
      <c r="TFB151" s="187"/>
      <c r="TFC151" s="165"/>
      <c r="TFD151" s="187"/>
      <c r="TFE151" s="165"/>
      <c r="TFF151" s="187"/>
      <c r="TFG151" s="165"/>
      <c r="TFH151" s="187"/>
      <c r="TFI151" s="165"/>
      <c r="TFJ151" s="187"/>
      <c r="TFK151" s="165"/>
      <c r="TFL151" s="187"/>
      <c r="TFM151" s="165"/>
      <c r="TFN151" s="187"/>
      <c r="TFO151" s="165"/>
      <c r="TFP151" s="187"/>
      <c r="TFQ151" s="165"/>
      <c r="TFR151" s="187"/>
      <c r="TFS151" s="165"/>
      <c r="TFT151" s="187"/>
      <c r="TFU151" s="165"/>
      <c r="TFV151" s="187"/>
      <c r="TFW151" s="165"/>
      <c r="TFX151" s="187"/>
      <c r="TFY151" s="165"/>
      <c r="TFZ151" s="187"/>
      <c r="TGA151" s="165"/>
      <c r="TGB151" s="187"/>
      <c r="TGC151" s="165"/>
      <c r="TGD151" s="187"/>
      <c r="TGE151" s="165"/>
      <c r="TGF151" s="187"/>
      <c r="TGG151" s="165"/>
      <c r="TGH151" s="187"/>
      <c r="TGI151" s="165"/>
      <c r="TGJ151" s="187"/>
      <c r="TGK151" s="165"/>
      <c r="TGL151" s="187"/>
      <c r="TGM151" s="165"/>
      <c r="TGN151" s="187"/>
      <c r="TGO151" s="165"/>
      <c r="TGP151" s="187"/>
      <c r="TGQ151" s="165"/>
      <c r="TGR151" s="187"/>
      <c r="TGS151" s="165"/>
      <c r="TGT151" s="187"/>
      <c r="TGU151" s="165"/>
      <c r="TGV151" s="187"/>
      <c r="TGW151" s="165"/>
      <c r="TGX151" s="187"/>
      <c r="TGY151" s="165"/>
      <c r="TGZ151" s="187"/>
      <c r="THA151" s="165"/>
      <c r="THB151" s="187"/>
      <c r="THC151" s="165"/>
      <c r="THD151" s="187"/>
      <c r="THE151" s="165"/>
      <c r="THF151" s="187"/>
      <c r="THG151" s="165"/>
      <c r="THH151" s="187"/>
      <c r="THI151" s="165"/>
      <c r="THJ151" s="187"/>
      <c r="THK151" s="165"/>
      <c r="THL151" s="187"/>
      <c r="THM151" s="165"/>
      <c r="THN151" s="187"/>
      <c r="THO151" s="165"/>
      <c r="THP151" s="187"/>
      <c r="THQ151" s="165"/>
      <c r="THR151" s="187"/>
      <c r="THS151" s="165"/>
      <c r="THT151" s="187"/>
      <c r="THU151" s="165"/>
      <c r="THV151" s="187"/>
      <c r="THW151" s="165"/>
      <c r="THX151" s="187"/>
      <c r="THY151" s="165"/>
      <c r="THZ151" s="187"/>
      <c r="TIA151" s="165"/>
      <c r="TIB151" s="187"/>
      <c r="TIC151" s="165"/>
      <c r="TID151" s="187"/>
      <c r="TIE151" s="165"/>
      <c r="TIF151" s="187"/>
      <c r="TIG151" s="165"/>
      <c r="TIH151" s="187"/>
      <c r="TII151" s="165"/>
      <c r="TIJ151" s="187"/>
      <c r="TIK151" s="165"/>
      <c r="TIL151" s="187"/>
      <c r="TIM151" s="165"/>
      <c r="TIN151" s="187"/>
      <c r="TIO151" s="165"/>
      <c r="TIP151" s="187"/>
      <c r="TIQ151" s="165"/>
      <c r="TIR151" s="187"/>
      <c r="TIS151" s="165"/>
      <c r="TIT151" s="187"/>
      <c r="TIU151" s="165"/>
      <c r="TIV151" s="187"/>
      <c r="TIW151" s="165"/>
      <c r="TIX151" s="187"/>
      <c r="TIY151" s="165"/>
      <c r="TIZ151" s="187"/>
      <c r="TJA151" s="165"/>
      <c r="TJB151" s="187"/>
      <c r="TJC151" s="165"/>
      <c r="TJD151" s="187"/>
      <c r="TJE151" s="165"/>
      <c r="TJF151" s="187"/>
      <c r="TJG151" s="165"/>
      <c r="TJH151" s="187"/>
      <c r="TJI151" s="165"/>
      <c r="TJJ151" s="187"/>
      <c r="TJK151" s="165"/>
      <c r="TJL151" s="187"/>
      <c r="TJM151" s="165"/>
      <c r="TJN151" s="187"/>
      <c r="TJO151" s="165"/>
      <c r="TJP151" s="187"/>
      <c r="TJQ151" s="165"/>
      <c r="TJR151" s="187"/>
      <c r="TJS151" s="165"/>
      <c r="TJT151" s="187"/>
      <c r="TJU151" s="165"/>
      <c r="TJV151" s="187"/>
      <c r="TJW151" s="165"/>
      <c r="TJX151" s="187"/>
      <c r="TJY151" s="165"/>
      <c r="TJZ151" s="187"/>
      <c r="TKA151" s="165"/>
      <c r="TKB151" s="187"/>
      <c r="TKC151" s="165"/>
      <c r="TKD151" s="187"/>
      <c r="TKE151" s="165"/>
      <c r="TKF151" s="187"/>
      <c r="TKG151" s="165"/>
      <c r="TKH151" s="187"/>
      <c r="TKI151" s="165"/>
      <c r="TKJ151" s="187"/>
      <c r="TKK151" s="165"/>
      <c r="TKL151" s="187"/>
      <c r="TKM151" s="165"/>
      <c r="TKN151" s="187"/>
      <c r="TKO151" s="165"/>
      <c r="TKP151" s="187"/>
      <c r="TKQ151" s="165"/>
      <c r="TKR151" s="187"/>
      <c r="TKS151" s="165"/>
      <c r="TKT151" s="187"/>
      <c r="TKU151" s="165"/>
      <c r="TKV151" s="187"/>
      <c r="TKW151" s="165"/>
      <c r="TKX151" s="187"/>
      <c r="TKY151" s="165"/>
      <c r="TKZ151" s="187"/>
      <c r="TLA151" s="165"/>
      <c r="TLB151" s="187"/>
      <c r="TLC151" s="165"/>
      <c r="TLD151" s="187"/>
      <c r="TLE151" s="165"/>
      <c r="TLF151" s="187"/>
      <c r="TLG151" s="165"/>
      <c r="TLH151" s="187"/>
      <c r="TLI151" s="165"/>
      <c r="TLJ151" s="187"/>
      <c r="TLK151" s="165"/>
      <c r="TLL151" s="187"/>
      <c r="TLM151" s="165"/>
      <c r="TLN151" s="187"/>
      <c r="TLO151" s="165"/>
      <c r="TLP151" s="187"/>
      <c r="TLQ151" s="165"/>
      <c r="TLR151" s="187"/>
      <c r="TLS151" s="165"/>
      <c r="TLT151" s="187"/>
      <c r="TLU151" s="165"/>
      <c r="TLV151" s="187"/>
      <c r="TLW151" s="165"/>
      <c r="TLX151" s="187"/>
      <c r="TLY151" s="165"/>
      <c r="TLZ151" s="187"/>
      <c r="TMA151" s="165"/>
      <c r="TMB151" s="187"/>
      <c r="TMC151" s="165"/>
      <c r="TMD151" s="187"/>
      <c r="TME151" s="165"/>
      <c r="TMF151" s="187"/>
      <c r="TMG151" s="165"/>
      <c r="TMH151" s="187"/>
      <c r="TMI151" s="165"/>
      <c r="TMJ151" s="187"/>
      <c r="TMK151" s="165"/>
      <c r="TML151" s="187"/>
      <c r="TMM151" s="165"/>
      <c r="TMN151" s="187"/>
      <c r="TMO151" s="165"/>
      <c r="TMP151" s="187"/>
      <c r="TMQ151" s="165"/>
      <c r="TMR151" s="187"/>
      <c r="TMS151" s="165"/>
      <c r="TMT151" s="187"/>
      <c r="TMU151" s="165"/>
      <c r="TMV151" s="187"/>
      <c r="TMW151" s="165"/>
      <c r="TMX151" s="187"/>
      <c r="TMY151" s="165"/>
      <c r="TMZ151" s="187"/>
      <c r="TNA151" s="165"/>
      <c r="TNB151" s="187"/>
      <c r="TNC151" s="165"/>
      <c r="TND151" s="187"/>
      <c r="TNE151" s="165"/>
      <c r="TNF151" s="187"/>
      <c r="TNG151" s="165"/>
      <c r="TNH151" s="187"/>
      <c r="TNI151" s="165"/>
      <c r="TNJ151" s="187"/>
      <c r="TNK151" s="165"/>
      <c r="TNL151" s="187"/>
      <c r="TNM151" s="165"/>
      <c r="TNN151" s="187"/>
      <c r="TNO151" s="165"/>
      <c r="TNP151" s="187"/>
      <c r="TNQ151" s="165"/>
      <c r="TNR151" s="187"/>
      <c r="TNS151" s="165"/>
      <c r="TNT151" s="187"/>
      <c r="TNU151" s="165"/>
      <c r="TNV151" s="187"/>
      <c r="TNW151" s="165"/>
      <c r="TNX151" s="187"/>
      <c r="TNY151" s="165"/>
      <c r="TNZ151" s="187"/>
      <c r="TOA151" s="165"/>
      <c r="TOB151" s="187"/>
      <c r="TOC151" s="165"/>
      <c r="TOD151" s="187"/>
      <c r="TOE151" s="165"/>
      <c r="TOF151" s="187"/>
      <c r="TOG151" s="165"/>
      <c r="TOH151" s="187"/>
      <c r="TOI151" s="165"/>
      <c r="TOJ151" s="187"/>
      <c r="TOK151" s="165"/>
      <c r="TOL151" s="187"/>
      <c r="TOM151" s="165"/>
      <c r="TON151" s="187"/>
      <c r="TOO151" s="165"/>
      <c r="TOP151" s="187"/>
      <c r="TOQ151" s="165"/>
      <c r="TOR151" s="187"/>
      <c r="TOS151" s="165"/>
      <c r="TOT151" s="187"/>
      <c r="TOU151" s="165"/>
      <c r="TOV151" s="187"/>
      <c r="TOW151" s="165"/>
      <c r="TOX151" s="187"/>
      <c r="TOY151" s="165"/>
      <c r="TOZ151" s="187"/>
      <c r="TPA151" s="165"/>
      <c r="TPB151" s="187"/>
      <c r="TPC151" s="165"/>
      <c r="TPD151" s="187"/>
      <c r="TPE151" s="165"/>
      <c r="TPF151" s="187"/>
      <c r="TPG151" s="165"/>
      <c r="TPH151" s="187"/>
      <c r="TPI151" s="165"/>
      <c r="TPJ151" s="187"/>
      <c r="TPK151" s="165"/>
      <c r="TPL151" s="187"/>
      <c r="TPM151" s="165"/>
      <c r="TPN151" s="187"/>
      <c r="TPO151" s="165"/>
      <c r="TPP151" s="187"/>
      <c r="TPQ151" s="165"/>
      <c r="TPR151" s="187"/>
      <c r="TPS151" s="165"/>
      <c r="TPT151" s="187"/>
      <c r="TPU151" s="165"/>
      <c r="TPV151" s="187"/>
      <c r="TPW151" s="165"/>
      <c r="TPX151" s="187"/>
      <c r="TPY151" s="165"/>
      <c r="TPZ151" s="187"/>
      <c r="TQA151" s="165"/>
      <c r="TQB151" s="187"/>
      <c r="TQC151" s="165"/>
      <c r="TQD151" s="187"/>
      <c r="TQE151" s="165"/>
      <c r="TQF151" s="187"/>
      <c r="TQG151" s="165"/>
      <c r="TQH151" s="187"/>
      <c r="TQI151" s="165"/>
      <c r="TQJ151" s="187"/>
      <c r="TQK151" s="165"/>
      <c r="TQL151" s="187"/>
      <c r="TQM151" s="165"/>
      <c r="TQN151" s="187"/>
      <c r="TQO151" s="165"/>
      <c r="TQP151" s="187"/>
      <c r="TQQ151" s="165"/>
      <c r="TQR151" s="187"/>
      <c r="TQS151" s="165"/>
      <c r="TQT151" s="187"/>
      <c r="TQU151" s="165"/>
      <c r="TQV151" s="187"/>
      <c r="TQW151" s="165"/>
      <c r="TQX151" s="187"/>
      <c r="TQY151" s="165"/>
      <c r="TQZ151" s="187"/>
      <c r="TRA151" s="165"/>
      <c r="TRB151" s="187"/>
      <c r="TRC151" s="165"/>
      <c r="TRD151" s="187"/>
      <c r="TRE151" s="165"/>
      <c r="TRF151" s="187"/>
      <c r="TRG151" s="165"/>
      <c r="TRH151" s="187"/>
      <c r="TRI151" s="165"/>
      <c r="TRJ151" s="187"/>
      <c r="TRK151" s="165"/>
      <c r="TRL151" s="187"/>
      <c r="TRM151" s="165"/>
      <c r="TRN151" s="187"/>
      <c r="TRO151" s="165"/>
      <c r="TRP151" s="187"/>
      <c r="TRQ151" s="165"/>
      <c r="TRR151" s="187"/>
      <c r="TRS151" s="165"/>
      <c r="TRT151" s="187"/>
      <c r="TRU151" s="165"/>
      <c r="TRV151" s="187"/>
      <c r="TRW151" s="165"/>
      <c r="TRX151" s="187"/>
      <c r="TRY151" s="165"/>
      <c r="TRZ151" s="187"/>
      <c r="TSA151" s="165"/>
      <c r="TSB151" s="187"/>
      <c r="TSC151" s="165"/>
      <c r="TSD151" s="187"/>
      <c r="TSE151" s="165"/>
      <c r="TSF151" s="187"/>
      <c r="TSG151" s="165"/>
      <c r="TSH151" s="187"/>
      <c r="TSI151" s="165"/>
      <c r="TSJ151" s="187"/>
      <c r="TSK151" s="165"/>
      <c r="TSL151" s="187"/>
      <c r="TSM151" s="165"/>
      <c r="TSN151" s="187"/>
      <c r="TSO151" s="165"/>
      <c r="TSP151" s="187"/>
      <c r="TSQ151" s="165"/>
      <c r="TSR151" s="187"/>
      <c r="TSS151" s="165"/>
      <c r="TST151" s="187"/>
      <c r="TSU151" s="165"/>
      <c r="TSV151" s="187"/>
      <c r="TSW151" s="165"/>
      <c r="TSX151" s="187"/>
      <c r="TSY151" s="165"/>
      <c r="TSZ151" s="187"/>
      <c r="TTA151" s="165"/>
      <c r="TTB151" s="187"/>
      <c r="TTC151" s="165"/>
      <c r="TTD151" s="187"/>
      <c r="TTE151" s="165"/>
      <c r="TTF151" s="187"/>
      <c r="TTG151" s="165"/>
      <c r="TTH151" s="187"/>
      <c r="TTI151" s="165"/>
      <c r="TTJ151" s="187"/>
      <c r="TTK151" s="165"/>
      <c r="TTL151" s="187"/>
      <c r="TTM151" s="165"/>
      <c r="TTN151" s="187"/>
      <c r="TTO151" s="165"/>
      <c r="TTP151" s="187"/>
      <c r="TTQ151" s="165"/>
      <c r="TTR151" s="187"/>
      <c r="TTS151" s="165"/>
      <c r="TTT151" s="187"/>
      <c r="TTU151" s="165"/>
      <c r="TTV151" s="187"/>
      <c r="TTW151" s="165"/>
      <c r="TTX151" s="187"/>
      <c r="TTY151" s="165"/>
      <c r="TTZ151" s="187"/>
      <c r="TUA151" s="165"/>
      <c r="TUB151" s="187"/>
      <c r="TUC151" s="165"/>
      <c r="TUD151" s="187"/>
      <c r="TUE151" s="165"/>
      <c r="TUF151" s="187"/>
      <c r="TUG151" s="165"/>
      <c r="TUH151" s="187"/>
      <c r="TUI151" s="165"/>
      <c r="TUJ151" s="187"/>
      <c r="TUK151" s="165"/>
      <c r="TUL151" s="187"/>
      <c r="TUM151" s="165"/>
      <c r="TUN151" s="187"/>
      <c r="TUO151" s="165"/>
      <c r="TUP151" s="187"/>
      <c r="TUQ151" s="165"/>
      <c r="TUR151" s="187"/>
      <c r="TUS151" s="165"/>
      <c r="TUT151" s="187"/>
      <c r="TUU151" s="165"/>
      <c r="TUV151" s="187"/>
      <c r="TUW151" s="165"/>
      <c r="TUX151" s="187"/>
      <c r="TUY151" s="165"/>
      <c r="TUZ151" s="187"/>
      <c r="TVA151" s="165"/>
      <c r="TVB151" s="187"/>
      <c r="TVC151" s="165"/>
      <c r="TVD151" s="187"/>
      <c r="TVE151" s="165"/>
      <c r="TVF151" s="187"/>
      <c r="TVG151" s="165"/>
      <c r="TVH151" s="187"/>
      <c r="TVI151" s="165"/>
      <c r="TVJ151" s="187"/>
      <c r="TVK151" s="165"/>
      <c r="TVL151" s="187"/>
      <c r="TVM151" s="165"/>
      <c r="TVN151" s="187"/>
      <c r="TVO151" s="165"/>
      <c r="TVP151" s="187"/>
      <c r="TVQ151" s="165"/>
      <c r="TVR151" s="187"/>
      <c r="TVS151" s="165"/>
      <c r="TVT151" s="187"/>
      <c r="TVU151" s="165"/>
      <c r="TVV151" s="187"/>
      <c r="TVW151" s="165"/>
      <c r="TVX151" s="187"/>
      <c r="TVY151" s="165"/>
      <c r="TVZ151" s="187"/>
      <c r="TWA151" s="165"/>
      <c r="TWB151" s="187"/>
      <c r="TWC151" s="165"/>
      <c r="TWD151" s="187"/>
      <c r="TWE151" s="165"/>
      <c r="TWF151" s="187"/>
      <c r="TWG151" s="165"/>
      <c r="TWH151" s="187"/>
      <c r="TWI151" s="165"/>
      <c r="TWJ151" s="187"/>
      <c r="TWK151" s="165"/>
      <c r="TWL151" s="187"/>
      <c r="TWM151" s="165"/>
      <c r="TWN151" s="187"/>
      <c r="TWO151" s="165"/>
      <c r="TWP151" s="187"/>
      <c r="TWQ151" s="165"/>
      <c r="TWR151" s="187"/>
      <c r="TWS151" s="165"/>
      <c r="TWT151" s="187"/>
      <c r="TWU151" s="165"/>
      <c r="TWV151" s="187"/>
      <c r="TWW151" s="165"/>
      <c r="TWX151" s="187"/>
      <c r="TWY151" s="165"/>
      <c r="TWZ151" s="187"/>
      <c r="TXA151" s="165"/>
      <c r="TXB151" s="187"/>
      <c r="TXC151" s="165"/>
      <c r="TXD151" s="187"/>
      <c r="TXE151" s="165"/>
      <c r="TXF151" s="187"/>
      <c r="TXG151" s="165"/>
      <c r="TXH151" s="187"/>
      <c r="TXI151" s="165"/>
      <c r="TXJ151" s="187"/>
      <c r="TXK151" s="165"/>
      <c r="TXL151" s="187"/>
      <c r="TXM151" s="165"/>
      <c r="TXN151" s="187"/>
      <c r="TXO151" s="165"/>
      <c r="TXP151" s="187"/>
      <c r="TXQ151" s="165"/>
      <c r="TXR151" s="187"/>
      <c r="TXS151" s="165"/>
      <c r="TXT151" s="187"/>
      <c r="TXU151" s="165"/>
      <c r="TXV151" s="187"/>
      <c r="TXW151" s="165"/>
      <c r="TXX151" s="187"/>
      <c r="TXY151" s="165"/>
      <c r="TXZ151" s="187"/>
      <c r="TYA151" s="165"/>
      <c r="TYB151" s="187"/>
      <c r="TYC151" s="165"/>
      <c r="TYD151" s="187"/>
      <c r="TYE151" s="165"/>
      <c r="TYF151" s="187"/>
      <c r="TYG151" s="165"/>
      <c r="TYH151" s="187"/>
      <c r="TYI151" s="165"/>
      <c r="TYJ151" s="187"/>
      <c r="TYK151" s="165"/>
      <c r="TYL151" s="187"/>
      <c r="TYM151" s="165"/>
      <c r="TYN151" s="187"/>
      <c r="TYO151" s="165"/>
      <c r="TYP151" s="187"/>
      <c r="TYQ151" s="165"/>
      <c r="TYR151" s="187"/>
      <c r="TYS151" s="165"/>
      <c r="TYT151" s="187"/>
      <c r="TYU151" s="165"/>
      <c r="TYV151" s="187"/>
      <c r="TYW151" s="165"/>
      <c r="TYX151" s="187"/>
      <c r="TYY151" s="165"/>
      <c r="TYZ151" s="187"/>
      <c r="TZA151" s="165"/>
      <c r="TZB151" s="187"/>
      <c r="TZC151" s="165"/>
      <c r="TZD151" s="187"/>
      <c r="TZE151" s="165"/>
      <c r="TZF151" s="187"/>
      <c r="TZG151" s="165"/>
      <c r="TZH151" s="187"/>
      <c r="TZI151" s="165"/>
      <c r="TZJ151" s="187"/>
      <c r="TZK151" s="165"/>
      <c r="TZL151" s="187"/>
      <c r="TZM151" s="165"/>
      <c r="TZN151" s="187"/>
      <c r="TZO151" s="165"/>
      <c r="TZP151" s="187"/>
      <c r="TZQ151" s="165"/>
      <c r="TZR151" s="187"/>
      <c r="TZS151" s="165"/>
      <c r="TZT151" s="187"/>
      <c r="TZU151" s="165"/>
      <c r="TZV151" s="187"/>
      <c r="TZW151" s="165"/>
      <c r="TZX151" s="187"/>
      <c r="TZY151" s="165"/>
      <c r="TZZ151" s="187"/>
      <c r="UAA151" s="165"/>
      <c r="UAB151" s="187"/>
      <c r="UAC151" s="165"/>
      <c r="UAD151" s="187"/>
      <c r="UAE151" s="165"/>
      <c r="UAF151" s="187"/>
      <c r="UAG151" s="165"/>
      <c r="UAH151" s="187"/>
      <c r="UAI151" s="165"/>
      <c r="UAJ151" s="187"/>
      <c r="UAK151" s="165"/>
      <c r="UAL151" s="187"/>
      <c r="UAM151" s="165"/>
      <c r="UAN151" s="187"/>
      <c r="UAO151" s="165"/>
      <c r="UAP151" s="187"/>
      <c r="UAQ151" s="165"/>
      <c r="UAR151" s="187"/>
      <c r="UAS151" s="165"/>
      <c r="UAT151" s="187"/>
      <c r="UAU151" s="165"/>
      <c r="UAV151" s="187"/>
      <c r="UAW151" s="165"/>
      <c r="UAX151" s="187"/>
      <c r="UAY151" s="165"/>
      <c r="UAZ151" s="187"/>
      <c r="UBA151" s="165"/>
      <c r="UBB151" s="187"/>
      <c r="UBC151" s="165"/>
      <c r="UBD151" s="187"/>
      <c r="UBE151" s="165"/>
      <c r="UBF151" s="187"/>
      <c r="UBG151" s="165"/>
      <c r="UBH151" s="187"/>
      <c r="UBI151" s="165"/>
      <c r="UBJ151" s="187"/>
      <c r="UBK151" s="165"/>
      <c r="UBL151" s="187"/>
      <c r="UBM151" s="165"/>
      <c r="UBN151" s="187"/>
      <c r="UBO151" s="165"/>
      <c r="UBP151" s="187"/>
      <c r="UBQ151" s="165"/>
      <c r="UBR151" s="187"/>
      <c r="UBS151" s="165"/>
      <c r="UBT151" s="187"/>
      <c r="UBU151" s="165"/>
      <c r="UBV151" s="187"/>
      <c r="UBW151" s="165"/>
      <c r="UBX151" s="187"/>
      <c r="UBY151" s="165"/>
      <c r="UBZ151" s="187"/>
      <c r="UCA151" s="165"/>
      <c r="UCB151" s="187"/>
      <c r="UCC151" s="165"/>
      <c r="UCD151" s="187"/>
      <c r="UCE151" s="165"/>
      <c r="UCF151" s="187"/>
      <c r="UCG151" s="165"/>
      <c r="UCH151" s="187"/>
      <c r="UCI151" s="165"/>
      <c r="UCJ151" s="187"/>
      <c r="UCK151" s="165"/>
      <c r="UCL151" s="187"/>
      <c r="UCM151" s="165"/>
      <c r="UCN151" s="187"/>
      <c r="UCO151" s="165"/>
      <c r="UCP151" s="187"/>
      <c r="UCQ151" s="165"/>
      <c r="UCR151" s="187"/>
      <c r="UCS151" s="165"/>
      <c r="UCT151" s="187"/>
      <c r="UCU151" s="165"/>
      <c r="UCV151" s="187"/>
      <c r="UCW151" s="165"/>
      <c r="UCX151" s="187"/>
      <c r="UCY151" s="165"/>
      <c r="UCZ151" s="187"/>
      <c r="UDA151" s="165"/>
      <c r="UDB151" s="187"/>
      <c r="UDC151" s="165"/>
      <c r="UDD151" s="187"/>
      <c r="UDE151" s="165"/>
      <c r="UDF151" s="187"/>
      <c r="UDG151" s="165"/>
      <c r="UDH151" s="187"/>
      <c r="UDI151" s="165"/>
      <c r="UDJ151" s="187"/>
      <c r="UDK151" s="165"/>
      <c r="UDL151" s="187"/>
      <c r="UDM151" s="165"/>
      <c r="UDN151" s="187"/>
      <c r="UDO151" s="165"/>
      <c r="UDP151" s="187"/>
      <c r="UDQ151" s="165"/>
      <c r="UDR151" s="187"/>
      <c r="UDS151" s="165"/>
      <c r="UDT151" s="187"/>
      <c r="UDU151" s="165"/>
      <c r="UDV151" s="187"/>
      <c r="UDW151" s="165"/>
      <c r="UDX151" s="187"/>
      <c r="UDY151" s="165"/>
      <c r="UDZ151" s="187"/>
      <c r="UEA151" s="165"/>
      <c r="UEB151" s="187"/>
      <c r="UEC151" s="165"/>
      <c r="UED151" s="187"/>
      <c r="UEE151" s="165"/>
      <c r="UEF151" s="187"/>
      <c r="UEG151" s="165"/>
      <c r="UEH151" s="187"/>
      <c r="UEI151" s="165"/>
      <c r="UEJ151" s="187"/>
      <c r="UEK151" s="165"/>
      <c r="UEL151" s="187"/>
      <c r="UEM151" s="165"/>
      <c r="UEN151" s="187"/>
      <c r="UEO151" s="165"/>
      <c r="UEP151" s="187"/>
      <c r="UEQ151" s="165"/>
      <c r="UER151" s="187"/>
      <c r="UES151" s="165"/>
      <c r="UET151" s="187"/>
      <c r="UEU151" s="165"/>
      <c r="UEV151" s="187"/>
      <c r="UEW151" s="165"/>
      <c r="UEX151" s="187"/>
      <c r="UEY151" s="165"/>
      <c r="UEZ151" s="187"/>
      <c r="UFA151" s="165"/>
      <c r="UFB151" s="187"/>
      <c r="UFC151" s="165"/>
      <c r="UFD151" s="187"/>
      <c r="UFE151" s="165"/>
      <c r="UFF151" s="187"/>
      <c r="UFG151" s="165"/>
      <c r="UFH151" s="187"/>
      <c r="UFI151" s="165"/>
      <c r="UFJ151" s="187"/>
      <c r="UFK151" s="165"/>
      <c r="UFL151" s="187"/>
      <c r="UFM151" s="165"/>
      <c r="UFN151" s="187"/>
      <c r="UFO151" s="165"/>
      <c r="UFP151" s="187"/>
      <c r="UFQ151" s="165"/>
      <c r="UFR151" s="187"/>
      <c r="UFS151" s="165"/>
      <c r="UFT151" s="187"/>
      <c r="UFU151" s="165"/>
      <c r="UFV151" s="187"/>
      <c r="UFW151" s="165"/>
      <c r="UFX151" s="187"/>
      <c r="UFY151" s="165"/>
      <c r="UFZ151" s="187"/>
      <c r="UGA151" s="165"/>
      <c r="UGB151" s="187"/>
      <c r="UGC151" s="165"/>
      <c r="UGD151" s="187"/>
      <c r="UGE151" s="165"/>
      <c r="UGF151" s="187"/>
      <c r="UGG151" s="165"/>
      <c r="UGH151" s="187"/>
      <c r="UGI151" s="165"/>
      <c r="UGJ151" s="187"/>
      <c r="UGK151" s="165"/>
      <c r="UGL151" s="187"/>
      <c r="UGM151" s="165"/>
      <c r="UGN151" s="187"/>
      <c r="UGO151" s="165"/>
      <c r="UGP151" s="187"/>
      <c r="UGQ151" s="165"/>
      <c r="UGR151" s="187"/>
      <c r="UGS151" s="165"/>
      <c r="UGT151" s="187"/>
      <c r="UGU151" s="165"/>
      <c r="UGV151" s="187"/>
      <c r="UGW151" s="165"/>
      <c r="UGX151" s="187"/>
      <c r="UGY151" s="165"/>
      <c r="UGZ151" s="187"/>
      <c r="UHA151" s="165"/>
      <c r="UHB151" s="187"/>
      <c r="UHC151" s="165"/>
      <c r="UHD151" s="187"/>
      <c r="UHE151" s="165"/>
      <c r="UHF151" s="187"/>
      <c r="UHG151" s="165"/>
      <c r="UHH151" s="187"/>
      <c r="UHI151" s="165"/>
      <c r="UHJ151" s="187"/>
      <c r="UHK151" s="165"/>
      <c r="UHL151" s="187"/>
      <c r="UHM151" s="165"/>
      <c r="UHN151" s="187"/>
      <c r="UHO151" s="165"/>
      <c r="UHP151" s="187"/>
      <c r="UHQ151" s="165"/>
      <c r="UHR151" s="187"/>
      <c r="UHS151" s="165"/>
      <c r="UHT151" s="187"/>
      <c r="UHU151" s="165"/>
      <c r="UHV151" s="187"/>
      <c r="UHW151" s="165"/>
      <c r="UHX151" s="187"/>
      <c r="UHY151" s="165"/>
      <c r="UHZ151" s="187"/>
      <c r="UIA151" s="165"/>
      <c r="UIB151" s="187"/>
      <c r="UIC151" s="165"/>
      <c r="UID151" s="187"/>
      <c r="UIE151" s="165"/>
      <c r="UIF151" s="187"/>
      <c r="UIG151" s="165"/>
      <c r="UIH151" s="187"/>
      <c r="UII151" s="165"/>
      <c r="UIJ151" s="187"/>
      <c r="UIK151" s="165"/>
      <c r="UIL151" s="187"/>
      <c r="UIM151" s="165"/>
      <c r="UIN151" s="187"/>
      <c r="UIO151" s="165"/>
      <c r="UIP151" s="187"/>
      <c r="UIQ151" s="165"/>
      <c r="UIR151" s="187"/>
      <c r="UIS151" s="165"/>
      <c r="UIT151" s="187"/>
      <c r="UIU151" s="165"/>
      <c r="UIV151" s="187"/>
      <c r="UIW151" s="165"/>
      <c r="UIX151" s="187"/>
      <c r="UIY151" s="165"/>
      <c r="UIZ151" s="187"/>
      <c r="UJA151" s="165"/>
      <c r="UJB151" s="187"/>
      <c r="UJC151" s="165"/>
      <c r="UJD151" s="187"/>
      <c r="UJE151" s="165"/>
      <c r="UJF151" s="187"/>
      <c r="UJG151" s="165"/>
      <c r="UJH151" s="187"/>
      <c r="UJI151" s="165"/>
      <c r="UJJ151" s="187"/>
      <c r="UJK151" s="165"/>
      <c r="UJL151" s="187"/>
      <c r="UJM151" s="165"/>
      <c r="UJN151" s="187"/>
      <c r="UJO151" s="165"/>
      <c r="UJP151" s="187"/>
      <c r="UJQ151" s="165"/>
      <c r="UJR151" s="187"/>
      <c r="UJS151" s="165"/>
      <c r="UJT151" s="187"/>
      <c r="UJU151" s="165"/>
      <c r="UJV151" s="187"/>
      <c r="UJW151" s="165"/>
      <c r="UJX151" s="187"/>
      <c r="UJY151" s="165"/>
      <c r="UJZ151" s="187"/>
      <c r="UKA151" s="165"/>
      <c r="UKB151" s="187"/>
      <c r="UKC151" s="165"/>
      <c r="UKD151" s="187"/>
      <c r="UKE151" s="165"/>
      <c r="UKF151" s="187"/>
      <c r="UKG151" s="165"/>
      <c r="UKH151" s="187"/>
      <c r="UKI151" s="165"/>
      <c r="UKJ151" s="187"/>
      <c r="UKK151" s="165"/>
      <c r="UKL151" s="187"/>
      <c r="UKM151" s="165"/>
      <c r="UKN151" s="187"/>
      <c r="UKO151" s="165"/>
      <c r="UKP151" s="187"/>
      <c r="UKQ151" s="165"/>
      <c r="UKR151" s="187"/>
      <c r="UKS151" s="165"/>
      <c r="UKT151" s="187"/>
      <c r="UKU151" s="165"/>
      <c r="UKV151" s="187"/>
      <c r="UKW151" s="165"/>
      <c r="UKX151" s="187"/>
      <c r="UKY151" s="165"/>
      <c r="UKZ151" s="187"/>
      <c r="ULA151" s="165"/>
      <c r="ULB151" s="187"/>
      <c r="ULC151" s="165"/>
      <c r="ULD151" s="187"/>
      <c r="ULE151" s="165"/>
      <c r="ULF151" s="187"/>
      <c r="ULG151" s="165"/>
      <c r="ULH151" s="187"/>
      <c r="ULI151" s="165"/>
      <c r="ULJ151" s="187"/>
      <c r="ULK151" s="165"/>
      <c r="ULL151" s="187"/>
      <c r="ULM151" s="165"/>
      <c r="ULN151" s="187"/>
      <c r="ULO151" s="165"/>
      <c r="ULP151" s="187"/>
      <c r="ULQ151" s="165"/>
      <c r="ULR151" s="187"/>
      <c r="ULS151" s="165"/>
      <c r="ULT151" s="187"/>
      <c r="ULU151" s="165"/>
      <c r="ULV151" s="187"/>
      <c r="ULW151" s="165"/>
      <c r="ULX151" s="187"/>
      <c r="ULY151" s="165"/>
      <c r="ULZ151" s="187"/>
      <c r="UMA151" s="165"/>
      <c r="UMB151" s="187"/>
      <c r="UMC151" s="165"/>
      <c r="UMD151" s="187"/>
      <c r="UME151" s="165"/>
      <c r="UMF151" s="187"/>
      <c r="UMG151" s="165"/>
      <c r="UMH151" s="187"/>
      <c r="UMI151" s="165"/>
      <c r="UMJ151" s="187"/>
      <c r="UMK151" s="165"/>
      <c r="UML151" s="187"/>
      <c r="UMM151" s="165"/>
      <c r="UMN151" s="187"/>
      <c r="UMO151" s="165"/>
      <c r="UMP151" s="187"/>
      <c r="UMQ151" s="165"/>
      <c r="UMR151" s="187"/>
      <c r="UMS151" s="165"/>
      <c r="UMT151" s="187"/>
      <c r="UMU151" s="165"/>
      <c r="UMV151" s="187"/>
      <c r="UMW151" s="165"/>
      <c r="UMX151" s="187"/>
      <c r="UMY151" s="165"/>
      <c r="UMZ151" s="187"/>
      <c r="UNA151" s="165"/>
      <c r="UNB151" s="187"/>
      <c r="UNC151" s="165"/>
      <c r="UND151" s="187"/>
      <c r="UNE151" s="165"/>
      <c r="UNF151" s="187"/>
      <c r="UNG151" s="165"/>
      <c r="UNH151" s="187"/>
      <c r="UNI151" s="165"/>
      <c r="UNJ151" s="187"/>
      <c r="UNK151" s="165"/>
      <c r="UNL151" s="187"/>
      <c r="UNM151" s="165"/>
      <c r="UNN151" s="187"/>
      <c r="UNO151" s="165"/>
      <c r="UNP151" s="187"/>
      <c r="UNQ151" s="165"/>
      <c r="UNR151" s="187"/>
      <c r="UNS151" s="165"/>
      <c r="UNT151" s="187"/>
      <c r="UNU151" s="165"/>
      <c r="UNV151" s="187"/>
      <c r="UNW151" s="165"/>
      <c r="UNX151" s="187"/>
      <c r="UNY151" s="165"/>
      <c r="UNZ151" s="187"/>
      <c r="UOA151" s="165"/>
      <c r="UOB151" s="187"/>
      <c r="UOC151" s="165"/>
      <c r="UOD151" s="187"/>
      <c r="UOE151" s="165"/>
      <c r="UOF151" s="187"/>
      <c r="UOG151" s="165"/>
      <c r="UOH151" s="187"/>
      <c r="UOI151" s="165"/>
      <c r="UOJ151" s="187"/>
      <c r="UOK151" s="165"/>
      <c r="UOL151" s="187"/>
      <c r="UOM151" s="165"/>
      <c r="UON151" s="187"/>
      <c r="UOO151" s="165"/>
      <c r="UOP151" s="187"/>
      <c r="UOQ151" s="165"/>
      <c r="UOR151" s="187"/>
      <c r="UOS151" s="165"/>
      <c r="UOT151" s="187"/>
      <c r="UOU151" s="165"/>
      <c r="UOV151" s="187"/>
      <c r="UOW151" s="165"/>
      <c r="UOX151" s="187"/>
      <c r="UOY151" s="165"/>
      <c r="UOZ151" s="187"/>
      <c r="UPA151" s="165"/>
      <c r="UPB151" s="187"/>
      <c r="UPC151" s="165"/>
      <c r="UPD151" s="187"/>
      <c r="UPE151" s="165"/>
      <c r="UPF151" s="187"/>
      <c r="UPG151" s="165"/>
      <c r="UPH151" s="187"/>
      <c r="UPI151" s="165"/>
      <c r="UPJ151" s="187"/>
      <c r="UPK151" s="165"/>
      <c r="UPL151" s="187"/>
      <c r="UPM151" s="165"/>
      <c r="UPN151" s="187"/>
      <c r="UPO151" s="165"/>
      <c r="UPP151" s="187"/>
      <c r="UPQ151" s="165"/>
      <c r="UPR151" s="187"/>
      <c r="UPS151" s="165"/>
      <c r="UPT151" s="187"/>
      <c r="UPU151" s="165"/>
      <c r="UPV151" s="187"/>
      <c r="UPW151" s="165"/>
      <c r="UPX151" s="187"/>
      <c r="UPY151" s="165"/>
      <c r="UPZ151" s="187"/>
      <c r="UQA151" s="165"/>
      <c r="UQB151" s="187"/>
      <c r="UQC151" s="165"/>
      <c r="UQD151" s="187"/>
      <c r="UQE151" s="165"/>
      <c r="UQF151" s="187"/>
      <c r="UQG151" s="165"/>
      <c r="UQH151" s="187"/>
      <c r="UQI151" s="165"/>
      <c r="UQJ151" s="187"/>
      <c r="UQK151" s="165"/>
      <c r="UQL151" s="187"/>
      <c r="UQM151" s="165"/>
      <c r="UQN151" s="187"/>
      <c r="UQO151" s="165"/>
      <c r="UQP151" s="187"/>
      <c r="UQQ151" s="165"/>
      <c r="UQR151" s="187"/>
      <c r="UQS151" s="165"/>
      <c r="UQT151" s="187"/>
      <c r="UQU151" s="165"/>
      <c r="UQV151" s="187"/>
      <c r="UQW151" s="165"/>
      <c r="UQX151" s="187"/>
      <c r="UQY151" s="165"/>
      <c r="UQZ151" s="187"/>
      <c r="URA151" s="165"/>
      <c r="URB151" s="187"/>
      <c r="URC151" s="165"/>
      <c r="URD151" s="187"/>
      <c r="URE151" s="165"/>
      <c r="URF151" s="187"/>
      <c r="URG151" s="165"/>
      <c r="URH151" s="187"/>
      <c r="URI151" s="165"/>
      <c r="URJ151" s="187"/>
      <c r="URK151" s="165"/>
      <c r="URL151" s="187"/>
      <c r="URM151" s="165"/>
      <c r="URN151" s="187"/>
      <c r="URO151" s="165"/>
      <c r="URP151" s="187"/>
      <c r="URQ151" s="165"/>
      <c r="URR151" s="187"/>
      <c r="URS151" s="165"/>
      <c r="URT151" s="187"/>
      <c r="URU151" s="165"/>
      <c r="URV151" s="187"/>
      <c r="URW151" s="165"/>
      <c r="URX151" s="187"/>
      <c r="URY151" s="165"/>
      <c r="URZ151" s="187"/>
      <c r="USA151" s="165"/>
      <c r="USB151" s="187"/>
      <c r="USC151" s="165"/>
      <c r="USD151" s="187"/>
      <c r="USE151" s="165"/>
      <c r="USF151" s="187"/>
      <c r="USG151" s="165"/>
      <c r="USH151" s="187"/>
      <c r="USI151" s="165"/>
      <c r="USJ151" s="187"/>
      <c r="USK151" s="165"/>
      <c r="USL151" s="187"/>
      <c r="USM151" s="165"/>
      <c r="USN151" s="187"/>
      <c r="USO151" s="165"/>
      <c r="USP151" s="187"/>
      <c r="USQ151" s="165"/>
      <c r="USR151" s="187"/>
      <c r="USS151" s="165"/>
      <c r="UST151" s="187"/>
      <c r="USU151" s="165"/>
      <c r="USV151" s="187"/>
      <c r="USW151" s="165"/>
      <c r="USX151" s="187"/>
      <c r="USY151" s="165"/>
      <c r="USZ151" s="187"/>
      <c r="UTA151" s="165"/>
      <c r="UTB151" s="187"/>
      <c r="UTC151" s="165"/>
      <c r="UTD151" s="187"/>
      <c r="UTE151" s="165"/>
      <c r="UTF151" s="187"/>
      <c r="UTG151" s="165"/>
      <c r="UTH151" s="187"/>
      <c r="UTI151" s="165"/>
      <c r="UTJ151" s="187"/>
      <c r="UTK151" s="165"/>
      <c r="UTL151" s="187"/>
      <c r="UTM151" s="165"/>
      <c r="UTN151" s="187"/>
      <c r="UTO151" s="165"/>
      <c r="UTP151" s="187"/>
      <c r="UTQ151" s="165"/>
      <c r="UTR151" s="187"/>
      <c r="UTS151" s="165"/>
      <c r="UTT151" s="187"/>
      <c r="UTU151" s="165"/>
      <c r="UTV151" s="187"/>
      <c r="UTW151" s="165"/>
      <c r="UTX151" s="187"/>
      <c r="UTY151" s="165"/>
      <c r="UTZ151" s="187"/>
      <c r="UUA151" s="165"/>
      <c r="UUB151" s="187"/>
      <c r="UUC151" s="165"/>
      <c r="UUD151" s="187"/>
      <c r="UUE151" s="165"/>
      <c r="UUF151" s="187"/>
      <c r="UUG151" s="165"/>
      <c r="UUH151" s="187"/>
      <c r="UUI151" s="165"/>
      <c r="UUJ151" s="187"/>
      <c r="UUK151" s="165"/>
      <c r="UUL151" s="187"/>
      <c r="UUM151" s="165"/>
      <c r="UUN151" s="187"/>
      <c r="UUO151" s="165"/>
      <c r="UUP151" s="187"/>
      <c r="UUQ151" s="165"/>
      <c r="UUR151" s="187"/>
      <c r="UUS151" s="165"/>
      <c r="UUT151" s="187"/>
      <c r="UUU151" s="165"/>
      <c r="UUV151" s="187"/>
      <c r="UUW151" s="165"/>
      <c r="UUX151" s="187"/>
      <c r="UUY151" s="165"/>
      <c r="UUZ151" s="187"/>
      <c r="UVA151" s="165"/>
      <c r="UVB151" s="187"/>
      <c r="UVC151" s="165"/>
      <c r="UVD151" s="187"/>
      <c r="UVE151" s="165"/>
      <c r="UVF151" s="187"/>
      <c r="UVG151" s="165"/>
      <c r="UVH151" s="187"/>
      <c r="UVI151" s="165"/>
      <c r="UVJ151" s="187"/>
      <c r="UVK151" s="165"/>
      <c r="UVL151" s="187"/>
      <c r="UVM151" s="165"/>
      <c r="UVN151" s="187"/>
      <c r="UVO151" s="165"/>
      <c r="UVP151" s="187"/>
      <c r="UVQ151" s="165"/>
      <c r="UVR151" s="187"/>
      <c r="UVS151" s="165"/>
      <c r="UVT151" s="187"/>
      <c r="UVU151" s="165"/>
      <c r="UVV151" s="187"/>
      <c r="UVW151" s="165"/>
      <c r="UVX151" s="187"/>
      <c r="UVY151" s="165"/>
      <c r="UVZ151" s="187"/>
      <c r="UWA151" s="165"/>
      <c r="UWB151" s="187"/>
      <c r="UWC151" s="165"/>
      <c r="UWD151" s="187"/>
      <c r="UWE151" s="165"/>
      <c r="UWF151" s="187"/>
      <c r="UWG151" s="165"/>
      <c r="UWH151" s="187"/>
      <c r="UWI151" s="165"/>
      <c r="UWJ151" s="187"/>
      <c r="UWK151" s="165"/>
      <c r="UWL151" s="187"/>
      <c r="UWM151" s="165"/>
      <c r="UWN151" s="187"/>
      <c r="UWO151" s="165"/>
      <c r="UWP151" s="187"/>
      <c r="UWQ151" s="165"/>
      <c r="UWR151" s="187"/>
      <c r="UWS151" s="165"/>
      <c r="UWT151" s="187"/>
      <c r="UWU151" s="165"/>
      <c r="UWV151" s="187"/>
      <c r="UWW151" s="165"/>
      <c r="UWX151" s="187"/>
      <c r="UWY151" s="165"/>
      <c r="UWZ151" s="187"/>
      <c r="UXA151" s="165"/>
      <c r="UXB151" s="187"/>
      <c r="UXC151" s="165"/>
      <c r="UXD151" s="187"/>
      <c r="UXE151" s="165"/>
      <c r="UXF151" s="187"/>
      <c r="UXG151" s="165"/>
      <c r="UXH151" s="187"/>
      <c r="UXI151" s="165"/>
      <c r="UXJ151" s="187"/>
      <c r="UXK151" s="165"/>
      <c r="UXL151" s="187"/>
      <c r="UXM151" s="165"/>
      <c r="UXN151" s="187"/>
      <c r="UXO151" s="165"/>
      <c r="UXP151" s="187"/>
      <c r="UXQ151" s="165"/>
      <c r="UXR151" s="187"/>
      <c r="UXS151" s="165"/>
      <c r="UXT151" s="187"/>
      <c r="UXU151" s="165"/>
      <c r="UXV151" s="187"/>
      <c r="UXW151" s="165"/>
      <c r="UXX151" s="187"/>
      <c r="UXY151" s="165"/>
      <c r="UXZ151" s="187"/>
      <c r="UYA151" s="165"/>
      <c r="UYB151" s="187"/>
      <c r="UYC151" s="165"/>
      <c r="UYD151" s="187"/>
      <c r="UYE151" s="165"/>
      <c r="UYF151" s="187"/>
      <c r="UYG151" s="165"/>
      <c r="UYH151" s="187"/>
      <c r="UYI151" s="165"/>
      <c r="UYJ151" s="187"/>
      <c r="UYK151" s="165"/>
      <c r="UYL151" s="187"/>
      <c r="UYM151" s="165"/>
      <c r="UYN151" s="187"/>
      <c r="UYO151" s="165"/>
      <c r="UYP151" s="187"/>
      <c r="UYQ151" s="165"/>
      <c r="UYR151" s="187"/>
      <c r="UYS151" s="165"/>
      <c r="UYT151" s="187"/>
      <c r="UYU151" s="165"/>
      <c r="UYV151" s="187"/>
      <c r="UYW151" s="165"/>
      <c r="UYX151" s="187"/>
      <c r="UYY151" s="165"/>
      <c r="UYZ151" s="187"/>
      <c r="UZA151" s="165"/>
      <c r="UZB151" s="187"/>
      <c r="UZC151" s="165"/>
      <c r="UZD151" s="187"/>
      <c r="UZE151" s="165"/>
      <c r="UZF151" s="187"/>
      <c r="UZG151" s="165"/>
      <c r="UZH151" s="187"/>
      <c r="UZI151" s="165"/>
      <c r="UZJ151" s="187"/>
      <c r="UZK151" s="165"/>
      <c r="UZL151" s="187"/>
      <c r="UZM151" s="165"/>
      <c r="UZN151" s="187"/>
      <c r="UZO151" s="165"/>
      <c r="UZP151" s="187"/>
      <c r="UZQ151" s="165"/>
      <c r="UZR151" s="187"/>
      <c r="UZS151" s="165"/>
      <c r="UZT151" s="187"/>
      <c r="UZU151" s="165"/>
      <c r="UZV151" s="187"/>
      <c r="UZW151" s="165"/>
      <c r="UZX151" s="187"/>
      <c r="UZY151" s="165"/>
      <c r="UZZ151" s="187"/>
      <c r="VAA151" s="165"/>
      <c r="VAB151" s="187"/>
      <c r="VAC151" s="165"/>
      <c r="VAD151" s="187"/>
      <c r="VAE151" s="165"/>
      <c r="VAF151" s="187"/>
      <c r="VAG151" s="165"/>
      <c r="VAH151" s="187"/>
      <c r="VAI151" s="165"/>
      <c r="VAJ151" s="187"/>
      <c r="VAK151" s="165"/>
      <c r="VAL151" s="187"/>
      <c r="VAM151" s="165"/>
      <c r="VAN151" s="187"/>
      <c r="VAO151" s="165"/>
      <c r="VAP151" s="187"/>
      <c r="VAQ151" s="165"/>
      <c r="VAR151" s="187"/>
      <c r="VAS151" s="165"/>
      <c r="VAT151" s="187"/>
      <c r="VAU151" s="165"/>
      <c r="VAV151" s="187"/>
      <c r="VAW151" s="165"/>
      <c r="VAX151" s="187"/>
      <c r="VAY151" s="165"/>
      <c r="VAZ151" s="187"/>
      <c r="VBA151" s="165"/>
      <c r="VBB151" s="187"/>
      <c r="VBC151" s="165"/>
      <c r="VBD151" s="187"/>
      <c r="VBE151" s="165"/>
      <c r="VBF151" s="187"/>
      <c r="VBG151" s="165"/>
      <c r="VBH151" s="187"/>
      <c r="VBI151" s="165"/>
      <c r="VBJ151" s="187"/>
      <c r="VBK151" s="165"/>
      <c r="VBL151" s="187"/>
      <c r="VBM151" s="165"/>
      <c r="VBN151" s="187"/>
      <c r="VBO151" s="165"/>
      <c r="VBP151" s="187"/>
      <c r="VBQ151" s="165"/>
      <c r="VBR151" s="187"/>
      <c r="VBS151" s="165"/>
      <c r="VBT151" s="187"/>
      <c r="VBU151" s="165"/>
      <c r="VBV151" s="187"/>
      <c r="VBW151" s="165"/>
      <c r="VBX151" s="187"/>
      <c r="VBY151" s="165"/>
      <c r="VBZ151" s="187"/>
      <c r="VCA151" s="165"/>
      <c r="VCB151" s="187"/>
      <c r="VCC151" s="165"/>
      <c r="VCD151" s="187"/>
      <c r="VCE151" s="165"/>
      <c r="VCF151" s="187"/>
      <c r="VCG151" s="165"/>
      <c r="VCH151" s="187"/>
      <c r="VCI151" s="165"/>
      <c r="VCJ151" s="187"/>
      <c r="VCK151" s="165"/>
      <c r="VCL151" s="187"/>
      <c r="VCM151" s="165"/>
      <c r="VCN151" s="187"/>
      <c r="VCO151" s="165"/>
      <c r="VCP151" s="187"/>
      <c r="VCQ151" s="165"/>
      <c r="VCR151" s="187"/>
      <c r="VCS151" s="165"/>
      <c r="VCT151" s="187"/>
      <c r="VCU151" s="165"/>
      <c r="VCV151" s="187"/>
      <c r="VCW151" s="165"/>
      <c r="VCX151" s="187"/>
      <c r="VCY151" s="165"/>
      <c r="VCZ151" s="187"/>
      <c r="VDA151" s="165"/>
      <c r="VDB151" s="187"/>
      <c r="VDC151" s="165"/>
      <c r="VDD151" s="187"/>
      <c r="VDE151" s="165"/>
      <c r="VDF151" s="187"/>
      <c r="VDG151" s="165"/>
      <c r="VDH151" s="187"/>
      <c r="VDI151" s="165"/>
      <c r="VDJ151" s="187"/>
      <c r="VDK151" s="165"/>
      <c r="VDL151" s="187"/>
      <c r="VDM151" s="165"/>
      <c r="VDN151" s="187"/>
      <c r="VDO151" s="165"/>
      <c r="VDP151" s="187"/>
      <c r="VDQ151" s="165"/>
      <c r="VDR151" s="187"/>
      <c r="VDS151" s="165"/>
      <c r="VDT151" s="187"/>
      <c r="VDU151" s="165"/>
      <c r="VDV151" s="187"/>
      <c r="VDW151" s="165"/>
      <c r="VDX151" s="187"/>
      <c r="VDY151" s="165"/>
      <c r="VDZ151" s="187"/>
      <c r="VEA151" s="165"/>
      <c r="VEB151" s="187"/>
      <c r="VEC151" s="165"/>
      <c r="VED151" s="187"/>
      <c r="VEE151" s="165"/>
      <c r="VEF151" s="187"/>
      <c r="VEG151" s="165"/>
      <c r="VEH151" s="187"/>
      <c r="VEI151" s="165"/>
      <c r="VEJ151" s="187"/>
      <c r="VEK151" s="165"/>
      <c r="VEL151" s="187"/>
      <c r="VEM151" s="165"/>
      <c r="VEN151" s="187"/>
      <c r="VEO151" s="165"/>
      <c r="VEP151" s="187"/>
      <c r="VEQ151" s="165"/>
      <c r="VER151" s="187"/>
      <c r="VES151" s="165"/>
      <c r="VET151" s="187"/>
      <c r="VEU151" s="165"/>
      <c r="VEV151" s="187"/>
      <c r="VEW151" s="165"/>
      <c r="VEX151" s="187"/>
      <c r="VEY151" s="165"/>
      <c r="VEZ151" s="187"/>
      <c r="VFA151" s="165"/>
      <c r="VFB151" s="187"/>
      <c r="VFC151" s="165"/>
      <c r="VFD151" s="187"/>
      <c r="VFE151" s="165"/>
      <c r="VFF151" s="187"/>
      <c r="VFG151" s="165"/>
      <c r="VFH151" s="187"/>
      <c r="VFI151" s="165"/>
      <c r="VFJ151" s="187"/>
      <c r="VFK151" s="165"/>
      <c r="VFL151" s="187"/>
      <c r="VFM151" s="165"/>
      <c r="VFN151" s="187"/>
      <c r="VFO151" s="165"/>
      <c r="VFP151" s="187"/>
      <c r="VFQ151" s="165"/>
      <c r="VFR151" s="187"/>
      <c r="VFS151" s="165"/>
      <c r="VFT151" s="187"/>
      <c r="VFU151" s="165"/>
      <c r="VFV151" s="187"/>
      <c r="VFW151" s="165"/>
      <c r="VFX151" s="187"/>
      <c r="VFY151" s="165"/>
      <c r="VFZ151" s="187"/>
      <c r="VGA151" s="165"/>
      <c r="VGB151" s="187"/>
      <c r="VGC151" s="165"/>
      <c r="VGD151" s="187"/>
      <c r="VGE151" s="165"/>
      <c r="VGF151" s="187"/>
      <c r="VGG151" s="165"/>
      <c r="VGH151" s="187"/>
      <c r="VGI151" s="165"/>
      <c r="VGJ151" s="187"/>
      <c r="VGK151" s="165"/>
      <c r="VGL151" s="187"/>
      <c r="VGM151" s="165"/>
      <c r="VGN151" s="187"/>
      <c r="VGO151" s="165"/>
      <c r="VGP151" s="187"/>
      <c r="VGQ151" s="165"/>
      <c r="VGR151" s="187"/>
      <c r="VGS151" s="165"/>
      <c r="VGT151" s="187"/>
      <c r="VGU151" s="165"/>
      <c r="VGV151" s="187"/>
      <c r="VGW151" s="165"/>
      <c r="VGX151" s="187"/>
      <c r="VGY151" s="165"/>
      <c r="VGZ151" s="187"/>
      <c r="VHA151" s="165"/>
      <c r="VHB151" s="187"/>
      <c r="VHC151" s="165"/>
      <c r="VHD151" s="187"/>
      <c r="VHE151" s="165"/>
      <c r="VHF151" s="187"/>
      <c r="VHG151" s="165"/>
      <c r="VHH151" s="187"/>
      <c r="VHI151" s="165"/>
      <c r="VHJ151" s="187"/>
      <c r="VHK151" s="165"/>
      <c r="VHL151" s="187"/>
      <c r="VHM151" s="165"/>
      <c r="VHN151" s="187"/>
      <c r="VHO151" s="165"/>
      <c r="VHP151" s="187"/>
      <c r="VHQ151" s="165"/>
      <c r="VHR151" s="187"/>
      <c r="VHS151" s="165"/>
      <c r="VHT151" s="187"/>
      <c r="VHU151" s="165"/>
      <c r="VHV151" s="187"/>
      <c r="VHW151" s="165"/>
      <c r="VHX151" s="187"/>
      <c r="VHY151" s="165"/>
      <c r="VHZ151" s="187"/>
      <c r="VIA151" s="165"/>
      <c r="VIB151" s="187"/>
      <c r="VIC151" s="165"/>
      <c r="VID151" s="187"/>
      <c r="VIE151" s="165"/>
      <c r="VIF151" s="187"/>
      <c r="VIG151" s="165"/>
      <c r="VIH151" s="187"/>
      <c r="VII151" s="165"/>
      <c r="VIJ151" s="187"/>
      <c r="VIK151" s="165"/>
      <c r="VIL151" s="187"/>
      <c r="VIM151" s="165"/>
      <c r="VIN151" s="187"/>
      <c r="VIO151" s="165"/>
      <c r="VIP151" s="187"/>
      <c r="VIQ151" s="165"/>
      <c r="VIR151" s="187"/>
      <c r="VIS151" s="165"/>
      <c r="VIT151" s="187"/>
      <c r="VIU151" s="165"/>
      <c r="VIV151" s="187"/>
      <c r="VIW151" s="165"/>
      <c r="VIX151" s="187"/>
      <c r="VIY151" s="165"/>
      <c r="VIZ151" s="187"/>
      <c r="VJA151" s="165"/>
      <c r="VJB151" s="187"/>
      <c r="VJC151" s="165"/>
      <c r="VJD151" s="187"/>
      <c r="VJE151" s="165"/>
      <c r="VJF151" s="187"/>
      <c r="VJG151" s="165"/>
      <c r="VJH151" s="187"/>
      <c r="VJI151" s="165"/>
      <c r="VJJ151" s="187"/>
      <c r="VJK151" s="165"/>
      <c r="VJL151" s="187"/>
      <c r="VJM151" s="165"/>
      <c r="VJN151" s="187"/>
      <c r="VJO151" s="165"/>
      <c r="VJP151" s="187"/>
      <c r="VJQ151" s="165"/>
      <c r="VJR151" s="187"/>
      <c r="VJS151" s="165"/>
      <c r="VJT151" s="187"/>
      <c r="VJU151" s="165"/>
      <c r="VJV151" s="187"/>
      <c r="VJW151" s="165"/>
      <c r="VJX151" s="187"/>
      <c r="VJY151" s="165"/>
      <c r="VJZ151" s="187"/>
      <c r="VKA151" s="165"/>
      <c r="VKB151" s="187"/>
      <c r="VKC151" s="165"/>
      <c r="VKD151" s="187"/>
      <c r="VKE151" s="165"/>
      <c r="VKF151" s="187"/>
      <c r="VKG151" s="165"/>
      <c r="VKH151" s="187"/>
      <c r="VKI151" s="165"/>
      <c r="VKJ151" s="187"/>
      <c r="VKK151" s="165"/>
      <c r="VKL151" s="187"/>
      <c r="VKM151" s="165"/>
      <c r="VKN151" s="187"/>
      <c r="VKO151" s="165"/>
      <c r="VKP151" s="187"/>
      <c r="VKQ151" s="165"/>
      <c r="VKR151" s="187"/>
      <c r="VKS151" s="165"/>
      <c r="VKT151" s="187"/>
      <c r="VKU151" s="165"/>
      <c r="VKV151" s="187"/>
      <c r="VKW151" s="165"/>
      <c r="VKX151" s="187"/>
      <c r="VKY151" s="165"/>
      <c r="VKZ151" s="187"/>
      <c r="VLA151" s="165"/>
      <c r="VLB151" s="187"/>
      <c r="VLC151" s="165"/>
      <c r="VLD151" s="187"/>
      <c r="VLE151" s="165"/>
      <c r="VLF151" s="187"/>
      <c r="VLG151" s="165"/>
      <c r="VLH151" s="187"/>
      <c r="VLI151" s="165"/>
      <c r="VLJ151" s="187"/>
      <c r="VLK151" s="165"/>
      <c r="VLL151" s="187"/>
      <c r="VLM151" s="165"/>
      <c r="VLN151" s="187"/>
      <c r="VLO151" s="165"/>
      <c r="VLP151" s="187"/>
      <c r="VLQ151" s="165"/>
      <c r="VLR151" s="187"/>
      <c r="VLS151" s="165"/>
      <c r="VLT151" s="187"/>
      <c r="VLU151" s="165"/>
      <c r="VLV151" s="187"/>
      <c r="VLW151" s="165"/>
      <c r="VLX151" s="187"/>
      <c r="VLY151" s="165"/>
      <c r="VLZ151" s="187"/>
      <c r="VMA151" s="165"/>
      <c r="VMB151" s="187"/>
      <c r="VMC151" s="165"/>
      <c r="VMD151" s="187"/>
      <c r="VME151" s="165"/>
      <c r="VMF151" s="187"/>
      <c r="VMG151" s="165"/>
      <c r="VMH151" s="187"/>
      <c r="VMI151" s="165"/>
      <c r="VMJ151" s="187"/>
      <c r="VMK151" s="165"/>
      <c r="VML151" s="187"/>
      <c r="VMM151" s="165"/>
      <c r="VMN151" s="187"/>
      <c r="VMO151" s="165"/>
      <c r="VMP151" s="187"/>
      <c r="VMQ151" s="165"/>
      <c r="VMR151" s="187"/>
      <c r="VMS151" s="165"/>
      <c r="VMT151" s="187"/>
      <c r="VMU151" s="165"/>
      <c r="VMV151" s="187"/>
      <c r="VMW151" s="165"/>
      <c r="VMX151" s="187"/>
      <c r="VMY151" s="165"/>
      <c r="VMZ151" s="187"/>
      <c r="VNA151" s="165"/>
      <c r="VNB151" s="187"/>
      <c r="VNC151" s="165"/>
      <c r="VND151" s="187"/>
      <c r="VNE151" s="165"/>
      <c r="VNF151" s="187"/>
      <c r="VNG151" s="165"/>
      <c r="VNH151" s="187"/>
      <c r="VNI151" s="165"/>
      <c r="VNJ151" s="187"/>
      <c r="VNK151" s="165"/>
      <c r="VNL151" s="187"/>
      <c r="VNM151" s="165"/>
      <c r="VNN151" s="187"/>
      <c r="VNO151" s="165"/>
      <c r="VNP151" s="187"/>
      <c r="VNQ151" s="165"/>
      <c r="VNR151" s="187"/>
      <c r="VNS151" s="165"/>
      <c r="VNT151" s="187"/>
      <c r="VNU151" s="165"/>
      <c r="VNV151" s="187"/>
      <c r="VNW151" s="165"/>
      <c r="VNX151" s="187"/>
      <c r="VNY151" s="165"/>
      <c r="VNZ151" s="187"/>
      <c r="VOA151" s="165"/>
      <c r="VOB151" s="187"/>
      <c r="VOC151" s="165"/>
      <c r="VOD151" s="187"/>
      <c r="VOE151" s="165"/>
      <c r="VOF151" s="187"/>
      <c r="VOG151" s="165"/>
      <c r="VOH151" s="187"/>
      <c r="VOI151" s="165"/>
      <c r="VOJ151" s="187"/>
      <c r="VOK151" s="165"/>
      <c r="VOL151" s="187"/>
      <c r="VOM151" s="165"/>
      <c r="VON151" s="187"/>
      <c r="VOO151" s="165"/>
      <c r="VOP151" s="187"/>
      <c r="VOQ151" s="165"/>
      <c r="VOR151" s="187"/>
      <c r="VOS151" s="165"/>
      <c r="VOT151" s="187"/>
      <c r="VOU151" s="165"/>
      <c r="VOV151" s="187"/>
      <c r="VOW151" s="165"/>
      <c r="VOX151" s="187"/>
      <c r="VOY151" s="165"/>
      <c r="VOZ151" s="187"/>
      <c r="VPA151" s="165"/>
      <c r="VPB151" s="187"/>
      <c r="VPC151" s="165"/>
      <c r="VPD151" s="187"/>
      <c r="VPE151" s="165"/>
      <c r="VPF151" s="187"/>
      <c r="VPG151" s="165"/>
      <c r="VPH151" s="187"/>
      <c r="VPI151" s="165"/>
      <c r="VPJ151" s="187"/>
      <c r="VPK151" s="165"/>
      <c r="VPL151" s="187"/>
      <c r="VPM151" s="165"/>
      <c r="VPN151" s="187"/>
      <c r="VPO151" s="165"/>
      <c r="VPP151" s="187"/>
      <c r="VPQ151" s="165"/>
      <c r="VPR151" s="187"/>
      <c r="VPS151" s="165"/>
      <c r="VPT151" s="187"/>
      <c r="VPU151" s="165"/>
      <c r="VPV151" s="187"/>
      <c r="VPW151" s="165"/>
      <c r="VPX151" s="187"/>
      <c r="VPY151" s="165"/>
      <c r="VPZ151" s="187"/>
      <c r="VQA151" s="165"/>
      <c r="VQB151" s="187"/>
      <c r="VQC151" s="165"/>
      <c r="VQD151" s="187"/>
      <c r="VQE151" s="165"/>
      <c r="VQF151" s="187"/>
      <c r="VQG151" s="165"/>
      <c r="VQH151" s="187"/>
      <c r="VQI151" s="165"/>
      <c r="VQJ151" s="187"/>
      <c r="VQK151" s="165"/>
      <c r="VQL151" s="187"/>
      <c r="VQM151" s="165"/>
      <c r="VQN151" s="187"/>
      <c r="VQO151" s="165"/>
      <c r="VQP151" s="187"/>
      <c r="VQQ151" s="165"/>
      <c r="VQR151" s="187"/>
      <c r="VQS151" s="165"/>
      <c r="VQT151" s="187"/>
      <c r="VQU151" s="165"/>
      <c r="VQV151" s="187"/>
      <c r="VQW151" s="165"/>
      <c r="VQX151" s="187"/>
      <c r="VQY151" s="165"/>
      <c r="VQZ151" s="187"/>
      <c r="VRA151" s="165"/>
      <c r="VRB151" s="187"/>
      <c r="VRC151" s="165"/>
      <c r="VRD151" s="187"/>
      <c r="VRE151" s="165"/>
      <c r="VRF151" s="187"/>
      <c r="VRG151" s="165"/>
      <c r="VRH151" s="187"/>
      <c r="VRI151" s="165"/>
      <c r="VRJ151" s="187"/>
      <c r="VRK151" s="165"/>
      <c r="VRL151" s="187"/>
      <c r="VRM151" s="165"/>
      <c r="VRN151" s="187"/>
      <c r="VRO151" s="165"/>
      <c r="VRP151" s="187"/>
      <c r="VRQ151" s="165"/>
      <c r="VRR151" s="187"/>
      <c r="VRS151" s="165"/>
      <c r="VRT151" s="187"/>
      <c r="VRU151" s="165"/>
      <c r="VRV151" s="187"/>
      <c r="VRW151" s="165"/>
      <c r="VRX151" s="187"/>
      <c r="VRY151" s="165"/>
      <c r="VRZ151" s="187"/>
      <c r="VSA151" s="165"/>
      <c r="VSB151" s="187"/>
      <c r="VSC151" s="165"/>
      <c r="VSD151" s="187"/>
      <c r="VSE151" s="165"/>
      <c r="VSF151" s="187"/>
      <c r="VSG151" s="165"/>
      <c r="VSH151" s="187"/>
      <c r="VSI151" s="165"/>
      <c r="VSJ151" s="187"/>
      <c r="VSK151" s="165"/>
      <c r="VSL151" s="187"/>
      <c r="VSM151" s="165"/>
      <c r="VSN151" s="187"/>
      <c r="VSO151" s="165"/>
      <c r="VSP151" s="187"/>
      <c r="VSQ151" s="165"/>
      <c r="VSR151" s="187"/>
      <c r="VSS151" s="165"/>
      <c r="VST151" s="187"/>
      <c r="VSU151" s="165"/>
      <c r="VSV151" s="187"/>
      <c r="VSW151" s="165"/>
      <c r="VSX151" s="187"/>
      <c r="VSY151" s="165"/>
      <c r="VSZ151" s="187"/>
      <c r="VTA151" s="165"/>
      <c r="VTB151" s="187"/>
      <c r="VTC151" s="165"/>
      <c r="VTD151" s="187"/>
      <c r="VTE151" s="165"/>
      <c r="VTF151" s="187"/>
      <c r="VTG151" s="165"/>
      <c r="VTH151" s="187"/>
      <c r="VTI151" s="165"/>
      <c r="VTJ151" s="187"/>
      <c r="VTK151" s="165"/>
      <c r="VTL151" s="187"/>
      <c r="VTM151" s="165"/>
      <c r="VTN151" s="187"/>
      <c r="VTO151" s="165"/>
      <c r="VTP151" s="187"/>
      <c r="VTQ151" s="165"/>
      <c r="VTR151" s="187"/>
      <c r="VTS151" s="165"/>
      <c r="VTT151" s="187"/>
      <c r="VTU151" s="165"/>
      <c r="VTV151" s="187"/>
      <c r="VTW151" s="165"/>
      <c r="VTX151" s="187"/>
      <c r="VTY151" s="165"/>
      <c r="VTZ151" s="187"/>
      <c r="VUA151" s="165"/>
      <c r="VUB151" s="187"/>
      <c r="VUC151" s="165"/>
      <c r="VUD151" s="187"/>
      <c r="VUE151" s="165"/>
      <c r="VUF151" s="187"/>
      <c r="VUG151" s="165"/>
      <c r="VUH151" s="187"/>
      <c r="VUI151" s="165"/>
      <c r="VUJ151" s="187"/>
      <c r="VUK151" s="165"/>
      <c r="VUL151" s="187"/>
      <c r="VUM151" s="165"/>
      <c r="VUN151" s="187"/>
      <c r="VUO151" s="165"/>
      <c r="VUP151" s="187"/>
      <c r="VUQ151" s="165"/>
      <c r="VUR151" s="187"/>
      <c r="VUS151" s="165"/>
      <c r="VUT151" s="187"/>
      <c r="VUU151" s="165"/>
      <c r="VUV151" s="187"/>
      <c r="VUW151" s="165"/>
      <c r="VUX151" s="187"/>
      <c r="VUY151" s="165"/>
      <c r="VUZ151" s="187"/>
      <c r="VVA151" s="165"/>
      <c r="VVB151" s="187"/>
      <c r="VVC151" s="165"/>
      <c r="VVD151" s="187"/>
      <c r="VVE151" s="165"/>
      <c r="VVF151" s="187"/>
      <c r="VVG151" s="165"/>
      <c r="VVH151" s="187"/>
      <c r="VVI151" s="165"/>
      <c r="VVJ151" s="187"/>
      <c r="VVK151" s="165"/>
      <c r="VVL151" s="187"/>
      <c r="VVM151" s="165"/>
      <c r="VVN151" s="187"/>
      <c r="VVO151" s="165"/>
      <c r="VVP151" s="187"/>
      <c r="VVQ151" s="165"/>
      <c r="VVR151" s="187"/>
      <c r="VVS151" s="165"/>
      <c r="VVT151" s="187"/>
      <c r="VVU151" s="165"/>
      <c r="VVV151" s="187"/>
      <c r="VVW151" s="165"/>
      <c r="VVX151" s="187"/>
      <c r="VVY151" s="165"/>
      <c r="VVZ151" s="187"/>
      <c r="VWA151" s="165"/>
      <c r="VWB151" s="187"/>
      <c r="VWC151" s="165"/>
      <c r="VWD151" s="187"/>
      <c r="VWE151" s="165"/>
      <c r="VWF151" s="187"/>
      <c r="VWG151" s="165"/>
      <c r="VWH151" s="187"/>
      <c r="VWI151" s="165"/>
      <c r="VWJ151" s="187"/>
      <c r="VWK151" s="165"/>
      <c r="VWL151" s="187"/>
      <c r="VWM151" s="165"/>
      <c r="VWN151" s="187"/>
      <c r="VWO151" s="165"/>
      <c r="VWP151" s="187"/>
      <c r="VWQ151" s="165"/>
      <c r="VWR151" s="187"/>
      <c r="VWS151" s="165"/>
      <c r="VWT151" s="187"/>
      <c r="VWU151" s="165"/>
      <c r="VWV151" s="187"/>
      <c r="VWW151" s="165"/>
      <c r="VWX151" s="187"/>
      <c r="VWY151" s="165"/>
      <c r="VWZ151" s="187"/>
      <c r="VXA151" s="165"/>
      <c r="VXB151" s="187"/>
      <c r="VXC151" s="165"/>
      <c r="VXD151" s="187"/>
      <c r="VXE151" s="165"/>
      <c r="VXF151" s="187"/>
      <c r="VXG151" s="165"/>
      <c r="VXH151" s="187"/>
      <c r="VXI151" s="165"/>
      <c r="VXJ151" s="187"/>
      <c r="VXK151" s="165"/>
      <c r="VXL151" s="187"/>
      <c r="VXM151" s="165"/>
      <c r="VXN151" s="187"/>
      <c r="VXO151" s="165"/>
      <c r="VXP151" s="187"/>
      <c r="VXQ151" s="165"/>
      <c r="VXR151" s="187"/>
      <c r="VXS151" s="165"/>
      <c r="VXT151" s="187"/>
      <c r="VXU151" s="165"/>
      <c r="VXV151" s="187"/>
      <c r="VXW151" s="165"/>
      <c r="VXX151" s="187"/>
      <c r="VXY151" s="165"/>
      <c r="VXZ151" s="187"/>
      <c r="VYA151" s="165"/>
      <c r="VYB151" s="187"/>
      <c r="VYC151" s="165"/>
      <c r="VYD151" s="187"/>
      <c r="VYE151" s="165"/>
      <c r="VYF151" s="187"/>
      <c r="VYG151" s="165"/>
      <c r="VYH151" s="187"/>
      <c r="VYI151" s="165"/>
      <c r="VYJ151" s="187"/>
      <c r="VYK151" s="165"/>
      <c r="VYL151" s="187"/>
      <c r="VYM151" s="165"/>
      <c r="VYN151" s="187"/>
      <c r="VYO151" s="165"/>
      <c r="VYP151" s="187"/>
      <c r="VYQ151" s="165"/>
      <c r="VYR151" s="187"/>
      <c r="VYS151" s="165"/>
      <c r="VYT151" s="187"/>
      <c r="VYU151" s="165"/>
      <c r="VYV151" s="187"/>
      <c r="VYW151" s="165"/>
      <c r="VYX151" s="187"/>
      <c r="VYY151" s="165"/>
      <c r="VYZ151" s="187"/>
      <c r="VZA151" s="165"/>
      <c r="VZB151" s="187"/>
      <c r="VZC151" s="165"/>
      <c r="VZD151" s="187"/>
      <c r="VZE151" s="165"/>
      <c r="VZF151" s="187"/>
      <c r="VZG151" s="165"/>
      <c r="VZH151" s="187"/>
      <c r="VZI151" s="165"/>
      <c r="VZJ151" s="187"/>
      <c r="VZK151" s="165"/>
      <c r="VZL151" s="187"/>
      <c r="VZM151" s="165"/>
      <c r="VZN151" s="187"/>
      <c r="VZO151" s="165"/>
      <c r="VZP151" s="187"/>
      <c r="VZQ151" s="165"/>
      <c r="VZR151" s="187"/>
      <c r="VZS151" s="165"/>
      <c r="VZT151" s="187"/>
      <c r="VZU151" s="165"/>
      <c r="VZV151" s="187"/>
      <c r="VZW151" s="165"/>
      <c r="VZX151" s="187"/>
      <c r="VZY151" s="165"/>
      <c r="VZZ151" s="187"/>
      <c r="WAA151" s="165"/>
      <c r="WAB151" s="187"/>
      <c r="WAC151" s="165"/>
      <c r="WAD151" s="187"/>
      <c r="WAE151" s="165"/>
      <c r="WAF151" s="187"/>
      <c r="WAG151" s="165"/>
      <c r="WAH151" s="187"/>
      <c r="WAI151" s="165"/>
      <c r="WAJ151" s="187"/>
      <c r="WAK151" s="165"/>
      <c r="WAL151" s="187"/>
      <c r="WAM151" s="165"/>
      <c r="WAN151" s="187"/>
      <c r="WAO151" s="165"/>
      <c r="WAP151" s="187"/>
      <c r="WAQ151" s="165"/>
      <c r="WAR151" s="187"/>
      <c r="WAS151" s="165"/>
      <c r="WAT151" s="187"/>
      <c r="WAU151" s="165"/>
      <c r="WAV151" s="187"/>
      <c r="WAW151" s="165"/>
      <c r="WAX151" s="187"/>
      <c r="WAY151" s="165"/>
      <c r="WAZ151" s="187"/>
      <c r="WBA151" s="165"/>
      <c r="WBB151" s="187"/>
      <c r="WBC151" s="165"/>
      <c r="WBD151" s="187"/>
      <c r="WBE151" s="165"/>
      <c r="WBF151" s="187"/>
      <c r="WBG151" s="165"/>
      <c r="WBH151" s="187"/>
      <c r="WBI151" s="165"/>
      <c r="WBJ151" s="187"/>
      <c r="WBK151" s="165"/>
      <c r="WBL151" s="187"/>
      <c r="WBM151" s="165"/>
      <c r="WBN151" s="187"/>
      <c r="WBO151" s="165"/>
      <c r="WBP151" s="187"/>
      <c r="WBQ151" s="165"/>
      <c r="WBR151" s="187"/>
      <c r="WBS151" s="165"/>
      <c r="WBT151" s="187"/>
      <c r="WBU151" s="165"/>
      <c r="WBV151" s="187"/>
      <c r="WBW151" s="165"/>
      <c r="WBX151" s="187"/>
      <c r="WBY151" s="165"/>
      <c r="WBZ151" s="187"/>
      <c r="WCA151" s="165"/>
      <c r="WCB151" s="187"/>
      <c r="WCC151" s="165"/>
      <c r="WCD151" s="187"/>
      <c r="WCE151" s="165"/>
      <c r="WCF151" s="187"/>
      <c r="WCG151" s="165"/>
      <c r="WCH151" s="187"/>
      <c r="WCI151" s="165"/>
      <c r="WCJ151" s="187"/>
      <c r="WCK151" s="165"/>
      <c r="WCL151" s="187"/>
      <c r="WCM151" s="165"/>
      <c r="WCN151" s="187"/>
      <c r="WCO151" s="165"/>
      <c r="WCP151" s="187"/>
      <c r="WCQ151" s="165"/>
      <c r="WCR151" s="187"/>
      <c r="WCS151" s="165"/>
      <c r="WCT151" s="187"/>
      <c r="WCU151" s="165"/>
      <c r="WCV151" s="187"/>
      <c r="WCW151" s="165"/>
      <c r="WCX151" s="187"/>
      <c r="WCY151" s="165"/>
      <c r="WCZ151" s="187"/>
      <c r="WDA151" s="165"/>
      <c r="WDB151" s="187"/>
      <c r="WDC151" s="165"/>
      <c r="WDD151" s="187"/>
      <c r="WDE151" s="165"/>
      <c r="WDF151" s="187"/>
      <c r="WDG151" s="165"/>
      <c r="WDH151" s="187"/>
      <c r="WDI151" s="165"/>
      <c r="WDJ151" s="187"/>
      <c r="WDK151" s="165"/>
      <c r="WDL151" s="187"/>
      <c r="WDM151" s="165"/>
      <c r="WDN151" s="187"/>
      <c r="WDO151" s="165"/>
      <c r="WDP151" s="187"/>
      <c r="WDQ151" s="165"/>
      <c r="WDR151" s="187"/>
      <c r="WDS151" s="165"/>
      <c r="WDT151" s="187"/>
      <c r="WDU151" s="165"/>
      <c r="WDV151" s="187"/>
      <c r="WDW151" s="165"/>
      <c r="WDX151" s="187"/>
      <c r="WDY151" s="165"/>
      <c r="WDZ151" s="187"/>
      <c r="WEA151" s="165"/>
      <c r="WEB151" s="187"/>
      <c r="WEC151" s="165"/>
      <c r="WED151" s="187"/>
      <c r="WEE151" s="165"/>
      <c r="WEF151" s="187"/>
      <c r="WEG151" s="165"/>
      <c r="WEH151" s="187"/>
      <c r="WEI151" s="165"/>
      <c r="WEJ151" s="187"/>
      <c r="WEK151" s="165"/>
      <c r="WEL151" s="187"/>
      <c r="WEM151" s="165"/>
      <c r="WEN151" s="187"/>
      <c r="WEO151" s="165"/>
      <c r="WEP151" s="187"/>
      <c r="WEQ151" s="165"/>
      <c r="WER151" s="187"/>
      <c r="WES151" s="165"/>
      <c r="WET151" s="187"/>
      <c r="WEU151" s="165"/>
      <c r="WEV151" s="187"/>
      <c r="WEW151" s="165"/>
      <c r="WEX151" s="187"/>
      <c r="WEY151" s="165"/>
      <c r="WEZ151" s="187"/>
      <c r="WFA151" s="165"/>
      <c r="WFB151" s="187"/>
      <c r="WFC151" s="165"/>
      <c r="WFD151" s="187"/>
      <c r="WFE151" s="165"/>
      <c r="WFF151" s="187"/>
      <c r="WFG151" s="165"/>
      <c r="WFH151" s="187"/>
      <c r="WFI151" s="165"/>
      <c r="WFJ151" s="187"/>
      <c r="WFK151" s="165"/>
      <c r="WFL151" s="187"/>
      <c r="WFM151" s="165"/>
      <c r="WFN151" s="187"/>
      <c r="WFO151" s="165"/>
      <c r="WFP151" s="187"/>
      <c r="WFQ151" s="165"/>
      <c r="WFR151" s="187"/>
      <c r="WFS151" s="165"/>
      <c r="WFT151" s="187"/>
      <c r="WFU151" s="165"/>
      <c r="WFV151" s="187"/>
      <c r="WFW151" s="165"/>
      <c r="WFX151" s="187"/>
      <c r="WFY151" s="165"/>
      <c r="WFZ151" s="187"/>
      <c r="WGA151" s="165"/>
      <c r="WGB151" s="187"/>
      <c r="WGC151" s="165"/>
      <c r="WGD151" s="187"/>
      <c r="WGE151" s="165"/>
      <c r="WGF151" s="187"/>
      <c r="WGG151" s="165"/>
      <c r="WGH151" s="187"/>
      <c r="WGI151" s="165"/>
      <c r="WGJ151" s="187"/>
      <c r="WGK151" s="165"/>
      <c r="WGL151" s="187"/>
      <c r="WGM151" s="165"/>
      <c r="WGN151" s="187"/>
      <c r="WGO151" s="165"/>
      <c r="WGP151" s="187"/>
      <c r="WGQ151" s="165"/>
      <c r="WGR151" s="187"/>
      <c r="WGS151" s="165"/>
      <c r="WGT151" s="187"/>
      <c r="WGU151" s="165"/>
      <c r="WGV151" s="187"/>
      <c r="WGW151" s="165"/>
      <c r="WGX151" s="187"/>
      <c r="WGY151" s="165"/>
      <c r="WGZ151" s="187"/>
      <c r="WHA151" s="165"/>
      <c r="WHB151" s="187"/>
      <c r="WHC151" s="165"/>
      <c r="WHD151" s="187"/>
      <c r="WHE151" s="165"/>
      <c r="WHF151" s="187"/>
      <c r="WHG151" s="165"/>
      <c r="WHH151" s="187"/>
      <c r="WHI151" s="165"/>
      <c r="WHJ151" s="187"/>
      <c r="WHK151" s="165"/>
      <c r="WHL151" s="187"/>
      <c r="WHM151" s="165"/>
      <c r="WHN151" s="187"/>
      <c r="WHO151" s="165"/>
      <c r="WHP151" s="187"/>
      <c r="WHQ151" s="165"/>
      <c r="WHR151" s="187"/>
      <c r="WHS151" s="165"/>
      <c r="WHT151" s="187"/>
      <c r="WHU151" s="165"/>
      <c r="WHV151" s="187"/>
      <c r="WHW151" s="165"/>
      <c r="WHX151" s="187"/>
      <c r="WHY151" s="165"/>
      <c r="WHZ151" s="187"/>
      <c r="WIA151" s="165"/>
      <c r="WIB151" s="187"/>
      <c r="WIC151" s="165"/>
      <c r="WID151" s="187"/>
      <c r="WIE151" s="165"/>
      <c r="WIF151" s="187"/>
      <c r="WIG151" s="165"/>
      <c r="WIH151" s="187"/>
      <c r="WII151" s="165"/>
      <c r="WIJ151" s="187"/>
      <c r="WIK151" s="165"/>
      <c r="WIL151" s="187"/>
      <c r="WIM151" s="165"/>
      <c r="WIN151" s="187"/>
      <c r="WIO151" s="165"/>
      <c r="WIP151" s="187"/>
      <c r="WIQ151" s="165"/>
      <c r="WIR151" s="187"/>
      <c r="WIS151" s="165"/>
      <c r="WIT151" s="187"/>
      <c r="WIU151" s="165"/>
      <c r="WIV151" s="187"/>
      <c r="WIW151" s="165"/>
      <c r="WIX151" s="187"/>
      <c r="WIY151" s="165"/>
      <c r="WIZ151" s="187"/>
      <c r="WJA151" s="165"/>
      <c r="WJB151" s="187"/>
      <c r="WJC151" s="165"/>
      <c r="WJD151" s="187"/>
      <c r="WJE151" s="165"/>
      <c r="WJF151" s="187"/>
      <c r="WJG151" s="165"/>
      <c r="WJH151" s="187"/>
      <c r="WJI151" s="165"/>
      <c r="WJJ151" s="187"/>
      <c r="WJK151" s="165"/>
      <c r="WJL151" s="187"/>
      <c r="WJM151" s="165"/>
      <c r="WJN151" s="187"/>
      <c r="WJO151" s="165"/>
      <c r="WJP151" s="187"/>
      <c r="WJQ151" s="165"/>
      <c r="WJR151" s="187"/>
      <c r="WJS151" s="165"/>
      <c r="WJT151" s="187"/>
      <c r="WJU151" s="165"/>
      <c r="WJV151" s="187"/>
      <c r="WJW151" s="165"/>
      <c r="WJX151" s="187"/>
      <c r="WJY151" s="165"/>
      <c r="WJZ151" s="187"/>
      <c r="WKA151" s="165"/>
      <c r="WKB151" s="187"/>
      <c r="WKC151" s="165"/>
      <c r="WKD151" s="187"/>
      <c r="WKE151" s="165"/>
      <c r="WKF151" s="187"/>
      <c r="WKG151" s="165"/>
      <c r="WKH151" s="187"/>
      <c r="WKI151" s="165"/>
      <c r="WKJ151" s="187"/>
      <c r="WKK151" s="165"/>
      <c r="WKL151" s="187"/>
      <c r="WKM151" s="165"/>
      <c r="WKN151" s="187"/>
      <c r="WKO151" s="165"/>
      <c r="WKP151" s="187"/>
      <c r="WKQ151" s="165"/>
      <c r="WKR151" s="187"/>
      <c r="WKS151" s="165"/>
      <c r="WKT151" s="187"/>
      <c r="WKU151" s="165"/>
      <c r="WKV151" s="187"/>
      <c r="WKW151" s="165"/>
      <c r="WKX151" s="187"/>
      <c r="WKY151" s="165"/>
      <c r="WKZ151" s="187"/>
      <c r="WLA151" s="165"/>
      <c r="WLB151" s="187"/>
      <c r="WLC151" s="165"/>
      <c r="WLD151" s="187"/>
      <c r="WLE151" s="165"/>
      <c r="WLF151" s="187"/>
      <c r="WLG151" s="165"/>
      <c r="WLH151" s="187"/>
      <c r="WLI151" s="165"/>
      <c r="WLJ151" s="187"/>
      <c r="WLK151" s="165"/>
      <c r="WLL151" s="187"/>
      <c r="WLM151" s="165"/>
      <c r="WLN151" s="187"/>
      <c r="WLO151" s="165"/>
      <c r="WLP151" s="187"/>
      <c r="WLQ151" s="165"/>
      <c r="WLR151" s="187"/>
      <c r="WLS151" s="165"/>
      <c r="WLT151" s="187"/>
      <c r="WLU151" s="165"/>
      <c r="WLV151" s="187"/>
      <c r="WLW151" s="165"/>
      <c r="WLX151" s="187"/>
      <c r="WLY151" s="165"/>
      <c r="WLZ151" s="187"/>
      <c r="WMA151" s="165"/>
      <c r="WMB151" s="187"/>
      <c r="WMC151" s="165"/>
      <c r="WMD151" s="187"/>
      <c r="WME151" s="165"/>
      <c r="WMF151" s="187"/>
      <c r="WMG151" s="165"/>
      <c r="WMH151" s="187"/>
      <c r="WMI151" s="165"/>
      <c r="WMJ151" s="187"/>
      <c r="WMK151" s="165"/>
      <c r="WML151" s="187"/>
      <c r="WMM151" s="165"/>
      <c r="WMN151" s="187"/>
      <c r="WMO151" s="165"/>
      <c r="WMP151" s="187"/>
      <c r="WMQ151" s="165"/>
      <c r="WMR151" s="187"/>
      <c r="WMS151" s="165"/>
      <c r="WMT151" s="187"/>
      <c r="WMU151" s="165"/>
      <c r="WMV151" s="187"/>
      <c r="WMW151" s="165"/>
      <c r="WMX151" s="187"/>
      <c r="WMY151" s="165"/>
      <c r="WMZ151" s="187"/>
      <c r="WNA151" s="165"/>
      <c r="WNB151" s="187"/>
      <c r="WNC151" s="165"/>
      <c r="WND151" s="187"/>
      <c r="WNE151" s="165"/>
      <c r="WNF151" s="187"/>
      <c r="WNG151" s="165"/>
      <c r="WNH151" s="187"/>
      <c r="WNI151" s="165"/>
      <c r="WNJ151" s="187"/>
      <c r="WNK151" s="165"/>
      <c r="WNL151" s="187"/>
      <c r="WNM151" s="165"/>
      <c r="WNN151" s="187"/>
      <c r="WNO151" s="165"/>
      <c r="WNP151" s="187"/>
      <c r="WNQ151" s="165"/>
      <c r="WNR151" s="187"/>
      <c r="WNS151" s="165"/>
      <c r="WNT151" s="187"/>
      <c r="WNU151" s="165"/>
      <c r="WNV151" s="187"/>
      <c r="WNW151" s="165"/>
      <c r="WNX151" s="187"/>
      <c r="WNY151" s="165"/>
      <c r="WNZ151" s="187"/>
      <c r="WOA151" s="165"/>
      <c r="WOB151" s="187"/>
      <c r="WOC151" s="165"/>
      <c r="WOD151" s="187"/>
      <c r="WOE151" s="165"/>
      <c r="WOF151" s="187"/>
      <c r="WOG151" s="165"/>
      <c r="WOH151" s="187"/>
      <c r="WOI151" s="165"/>
      <c r="WOJ151" s="187"/>
      <c r="WOK151" s="165"/>
      <c r="WOL151" s="187"/>
      <c r="WOM151" s="165"/>
      <c r="WON151" s="187"/>
      <c r="WOO151" s="165"/>
      <c r="WOP151" s="187"/>
      <c r="WOQ151" s="165"/>
      <c r="WOR151" s="187"/>
      <c r="WOS151" s="165"/>
      <c r="WOT151" s="187"/>
      <c r="WOU151" s="165"/>
      <c r="WOV151" s="187"/>
      <c r="WOW151" s="165"/>
      <c r="WOX151" s="187"/>
      <c r="WOY151" s="165"/>
      <c r="WOZ151" s="187"/>
      <c r="WPA151" s="165"/>
      <c r="WPB151" s="187"/>
      <c r="WPC151" s="165"/>
      <c r="WPD151" s="187"/>
      <c r="WPE151" s="165"/>
      <c r="WPF151" s="187"/>
      <c r="WPG151" s="165"/>
      <c r="WPH151" s="187"/>
      <c r="WPI151" s="165"/>
      <c r="WPJ151" s="187"/>
      <c r="WPK151" s="165"/>
      <c r="WPL151" s="187"/>
      <c r="WPM151" s="165"/>
      <c r="WPN151" s="187"/>
      <c r="WPO151" s="165"/>
      <c r="WPP151" s="187"/>
      <c r="WPQ151" s="165"/>
      <c r="WPR151" s="187"/>
      <c r="WPS151" s="165"/>
      <c r="WPT151" s="187"/>
      <c r="WPU151" s="165"/>
      <c r="WPV151" s="187"/>
      <c r="WPW151" s="165"/>
      <c r="WPX151" s="187"/>
      <c r="WPY151" s="165"/>
      <c r="WPZ151" s="187"/>
      <c r="WQA151" s="165"/>
      <c r="WQB151" s="187"/>
      <c r="WQC151" s="165"/>
      <c r="WQD151" s="187"/>
      <c r="WQE151" s="165"/>
      <c r="WQF151" s="187"/>
      <c r="WQG151" s="165"/>
      <c r="WQH151" s="187"/>
      <c r="WQI151" s="165"/>
      <c r="WQJ151" s="187"/>
      <c r="WQK151" s="165"/>
      <c r="WQL151" s="187"/>
      <c r="WQM151" s="165"/>
      <c r="WQN151" s="187"/>
      <c r="WQO151" s="165"/>
      <c r="WQP151" s="187"/>
      <c r="WQQ151" s="165"/>
      <c r="WQR151" s="187"/>
      <c r="WQS151" s="165"/>
      <c r="WQT151" s="187"/>
      <c r="WQU151" s="165"/>
      <c r="WQV151" s="187"/>
      <c r="WQW151" s="165"/>
      <c r="WQX151" s="187"/>
      <c r="WQY151" s="165"/>
      <c r="WQZ151" s="187"/>
      <c r="WRA151" s="165"/>
      <c r="WRB151" s="187"/>
      <c r="WRC151" s="165"/>
      <c r="WRD151" s="187"/>
      <c r="WRE151" s="165"/>
      <c r="WRF151" s="187"/>
      <c r="WRG151" s="165"/>
      <c r="WRH151" s="187"/>
      <c r="WRI151" s="165"/>
      <c r="WRJ151" s="187"/>
      <c r="WRK151" s="165"/>
      <c r="WRL151" s="187"/>
      <c r="WRM151" s="165"/>
      <c r="WRN151" s="187"/>
      <c r="WRO151" s="165"/>
      <c r="WRP151" s="187"/>
      <c r="WRQ151" s="165"/>
      <c r="WRR151" s="187"/>
      <c r="WRS151" s="165"/>
      <c r="WRT151" s="187"/>
      <c r="WRU151" s="165"/>
      <c r="WRV151" s="187"/>
      <c r="WRW151" s="165"/>
      <c r="WRX151" s="187"/>
      <c r="WRY151" s="165"/>
      <c r="WRZ151" s="187"/>
      <c r="WSA151" s="165"/>
      <c r="WSB151" s="187"/>
      <c r="WSC151" s="165"/>
      <c r="WSD151" s="187"/>
      <c r="WSE151" s="165"/>
      <c r="WSF151" s="187"/>
      <c r="WSG151" s="165"/>
      <c r="WSH151" s="187"/>
      <c r="WSI151" s="165"/>
      <c r="WSJ151" s="187"/>
      <c r="WSK151" s="165"/>
      <c r="WSL151" s="187"/>
      <c r="WSM151" s="165"/>
      <c r="WSN151" s="187"/>
      <c r="WSO151" s="165"/>
      <c r="WSP151" s="187"/>
      <c r="WSQ151" s="165"/>
      <c r="WSR151" s="187"/>
      <c r="WSS151" s="165"/>
      <c r="WST151" s="187"/>
      <c r="WSU151" s="165"/>
      <c r="WSV151" s="187"/>
      <c r="WSW151" s="165"/>
      <c r="WSX151" s="187"/>
      <c r="WSY151" s="165"/>
      <c r="WSZ151" s="187"/>
      <c r="WTA151" s="165"/>
      <c r="WTB151" s="187"/>
      <c r="WTC151" s="165"/>
      <c r="WTD151" s="187"/>
      <c r="WTE151" s="165"/>
      <c r="WTF151" s="187"/>
      <c r="WTG151" s="165"/>
      <c r="WTH151" s="187"/>
      <c r="WTI151" s="165"/>
      <c r="WTJ151" s="187"/>
      <c r="WTK151" s="165"/>
      <c r="WTL151" s="187"/>
      <c r="WTM151" s="165"/>
      <c r="WTN151" s="187"/>
      <c r="WTO151" s="165"/>
      <c r="WTP151" s="187"/>
      <c r="WTQ151" s="165"/>
      <c r="WTR151" s="187"/>
      <c r="WTS151" s="165"/>
      <c r="WTT151" s="187"/>
      <c r="WTU151" s="165"/>
      <c r="WTV151" s="187"/>
      <c r="WTW151" s="165"/>
      <c r="WTX151" s="187"/>
      <c r="WTY151" s="165"/>
      <c r="WTZ151" s="187"/>
      <c r="WUA151" s="165"/>
      <c r="WUB151" s="187"/>
      <c r="WUC151" s="165"/>
      <c r="WUD151" s="187"/>
      <c r="WUE151" s="165"/>
      <c r="WUF151" s="187"/>
      <c r="WUG151" s="165"/>
      <c r="WUH151" s="187"/>
      <c r="WUI151" s="165"/>
      <c r="WUJ151" s="187"/>
      <c r="WUK151" s="165"/>
      <c r="WUL151" s="187"/>
      <c r="WUM151" s="165"/>
      <c r="WUN151" s="187"/>
      <c r="WUO151" s="165"/>
      <c r="WUP151" s="187"/>
      <c r="WUQ151" s="165"/>
      <c r="WUR151" s="187"/>
      <c r="WUS151" s="165"/>
      <c r="WUT151" s="187"/>
      <c r="WUU151" s="165"/>
      <c r="WUV151" s="187"/>
      <c r="WUW151" s="165"/>
      <c r="WUX151" s="187"/>
      <c r="WUY151" s="165"/>
      <c r="WUZ151" s="187"/>
      <c r="WVA151" s="165"/>
      <c r="WVB151" s="187"/>
      <c r="WVC151" s="165"/>
      <c r="WVD151" s="187"/>
      <c r="WVE151" s="165"/>
      <c r="WVF151" s="187"/>
      <c r="WVG151" s="165"/>
      <c r="WVH151" s="187"/>
      <c r="WVI151" s="165"/>
      <c r="WVJ151" s="187"/>
      <c r="WVK151" s="165"/>
      <c r="WVL151" s="187"/>
      <c r="WVM151" s="165"/>
      <c r="WVN151" s="187"/>
      <c r="WVO151" s="165"/>
      <c r="WVP151" s="187"/>
      <c r="WVQ151" s="165"/>
      <c r="WVR151" s="187"/>
      <c r="WVS151" s="165"/>
      <c r="WVT151" s="187"/>
      <c r="WVU151" s="165"/>
      <c r="WVV151" s="187"/>
      <c r="WVW151" s="165"/>
      <c r="WVX151" s="187"/>
      <c r="WVY151" s="165"/>
      <c r="WVZ151" s="187"/>
      <c r="WWA151" s="165"/>
      <c r="WWB151" s="187"/>
      <c r="WWC151" s="165"/>
      <c r="WWD151" s="187"/>
      <c r="WWE151" s="165"/>
      <c r="WWF151" s="187"/>
      <c r="WWG151" s="165"/>
      <c r="WWH151" s="187"/>
      <c r="WWI151" s="165"/>
      <c r="WWJ151" s="187"/>
      <c r="WWK151" s="165"/>
      <c r="WWL151" s="187"/>
      <c r="WWM151" s="165"/>
      <c r="WWN151" s="187"/>
      <c r="WWO151" s="165"/>
      <c r="WWP151" s="187"/>
      <c r="WWQ151" s="165"/>
      <c r="WWR151" s="187"/>
      <c r="WWS151" s="165"/>
      <c r="WWT151" s="187"/>
      <c r="WWU151" s="165"/>
      <c r="WWV151" s="187"/>
      <c r="WWW151" s="165"/>
      <c r="WWX151" s="187"/>
      <c r="WWY151" s="165"/>
      <c r="WWZ151" s="187"/>
      <c r="WXA151" s="165"/>
      <c r="WXB151" s="187"/>
      <c r="WXC151" s="165"/>
      <c r="WXD151" s="187"/>
      <c r="WXE151" s="165"/>
      <c r="WXF151" s="187"/>
      <c r="WXG151" s="165"/>
      <c r="WXH151" s="187"/>
      <c r="WXI151" s="165"/>
      <c r="WXJ151" s="187"/>
      <c r="WXK151" s="165"/>
      <c r="WXL151" s="187"/>
      <c r="WXM151" s="165"/>
      <c r="WXN151" s="187"/>
      <c r="WXO151" s="165"/>
      <c r="WXP151" s="187"/>
      <c r="WXQ151" s="165"/>
      <c r="WXR151" s="187"/>
      <c r="WXS151" s="165"/>
      <c r="WXT151" s="187"/>
      <c r="WXU151" s="165"/>
      <c r="WXV151" s="187"/>
      <c r="WXW151" s="165"/>
      <c r="WXX151" s="187"/>
      <c r="WXY151" s="165"/>
      <c r="WXZ151" s="187"/>
      <c r="WYA151" s="165"/>
      <c r="WYB151" s="187"/>
      <c r="WYC151" s="165"/>
      <c r="WYD151" s="187"/>
      <c r="WYE151" s="165"/>
      <c r="WYF151" s="187"/>
      <c r="WYG151" s="165"/>
      <c r="WYH151" s="187"/>
      <c r="WYI151" s="165"/>
      <c r="WYJ151" s="187"/>
      <c r="WYK151" s="165"/>
      <c r="WYL151" s="187"/>
      <c r="WYM151" s="165"/>
      <c r="WYN151" s="187"/>
      <c r="WYO151" s="165"/>
      <c r="WYP151" s="187"/>
      <c r="WYQ151" s="165"/>
      <c r="WYR151" s="187"/>
      <c r="WYS151" s="165"/>
      <c r="WYT151" s="187"/>
      <c r="WYU151" s="165"/>
      <c r="WYV151" s="187"/>
      <c r="WYW151" s="165"/>
      <c r="WYX151" s="187"/>
      <c r="WYY151" s="165"/>
      <c r="WYZ151" s="187"/>
      <c r="WZA151" s="165"/>
      <c r="WZB151" s="187"/>
      <c r="WZC151" s="165"/>
      <c r="WZD151" s="187"/>
      <c r="WZE151" s="165"/>
      <c r="WZF151" s="187"/>
      <c r="WZG151" s="165"/>
      <c r="WZH151" s="187"/>
      <c r="WZI151" s="165"/>
      <c r="WZJ151" s="187"/>
      <c r="WZK151" s="165"/>
      <c r="WZL151" s="187"/>
      <c r="WZM151" s="165"/>
      <c r="WZN151" s="187"/>
      <c r="WZO151" s="165"/>
      <c r="WZP151" s="187"/>
      <c r="WZQ151" s="165"/>
      <c r="WZR151" s="187"/>
      <c r="WZS151" s="165"/>
      <c r="WZT151" s="187"/>
      <c r="WZU151" s="165"/>
      <c r="WZV151" s="187"/>
      <c r="WZW151" s="165"/>
      <c r="WZX151" s="187"/>
      <c r="WZY151" s="165"/>
      <c r="WZZ151" s="187"/>
      <c r="XAA151" s="165"/>
      <c r="XAB151" s="187"/>
      <c r="XAC151" s="165"/>
      <c r="XAD151" s="187"/>
      <c r="XAE151" s="165"/>
      <c r="XAF151" s="187"/>
      <c r="XAG151" s="165"/>
      <c r="XAH151" s="187"/>
      <c r="XAI151" s="165"/>
      <c r="XAJ151" s="187"/>
      <c r="XAK151" s="165"/>
      <c r="XAL151" s="187"/>
      <c r="XAM151" s="165"/>
      <c r="XAN151" s="187"/>
      <c r="XAO151" s="165"/>
      <c r="XAP151" s="187"/>
      <c r="XAQ151" s="165"/>
      <c r="XAR151" s="187"/>
      <c r="XAS151" s="165"/>
      <c r="XAT151" s="187"/>
      <c r="XAU151" s="165"/>
      <c r="XAV151" s="187"/>
      <c r="XAW151" s="165"/>
      <c r="XAX151" s="187"/>
      <c r="XAY151" s="165"/>
      <c r="XAZ151" s="187"/>
      <c r="XBA151" s="165"/>
      <c r="XBB151" s="187"/>
      <c r="XBC151" s="165"/>
      <c r="XBD151" s="187"/>
      <c r="XBE151" s="165"/>
      <c r="XBF151" s="187"/>
      <c r="XBG151" s="165"/>
      <c r="XBH151" s="187"/>
      <c r="XBI151" s="165"/>
      <c r="XBJ151" s="187"/>
      <c r="XBK151" s="165"/>
      <c r="XBL151" s="187"/>
      <c r="XBM151" s="165"/>
      <c r="XBN151" s="187"/>
      <c r="XBO151" s="165"/>
      <c r="XBP151" s="187"/>
      <c r="XBQ151" s="165"/>
      <c r="XBR151" s="187"/>
      <c r="XBS151" s="165"/>
      <c r="XBT151" s="187"/>
      <c r="XBU151" s="165"/>
      <c r="XBV151" s="187"/>
      <c r="XBW151" s="165"/>
      <c r="XBX151" s="187"/>
      <c r="XBY151" s="165"/>
      <c r="XBZ151" s="187"/>
      <c r="XCA151" s="165"/>
      <c r="XCB151" s="187"/>
      <c r="XCC151" s="165"/>
      <c r="XCD151" s="187"/>
      <c r="XCE151" s="165"/>
      <c r="XCF151" s="187"/>
      <c r="XCG151" s="165"/>
      <c r="XCH151" s="187"/>
      <c r="XCI151" s="165"/>
      <c r="XCJ151" s="187"/>
      <c r="XCK151" s="165"/>
      <c r="XCL151" s="187"/>
      <c r="XCM151" s="165"/>
      <c r="XCN151" s="187"/>
      <c r="XCO151" s="165"/>
      <c r="XCP151" s="187"/>
      <c r="XCQ151" s="165"/>
      <c r="XCR151" s="187"/>
      <c r="XCS151" s="165"/>
      <c r="XCT151" s="187"/>
      <c r="XCU151" s="165"/>
      <c r="XCV151" s="187"/>
      <c r="XCW151" s="165"/>
      <c r="XCX151" s="187"/>
      <c r="XCY151" s="165"/>
      <c r="XCZ151" s="187"/>
      <c r="XDA151" s="165"/>
      <c r="XDB151" s="187"/>
      <c r="XDC151" s="165"/>
      <c r="XDD151" s="187"/>
      <c r="XDE151" s="165"/>
      <c r="XDF151" s="187"/>
      <c r="XDG151" s="165"/>
      <c r="XDH151" s="187"/>
      <c r="XDI151" s="165"/>
      <c r="XDJ151" s="187"/>
      <c r="XDK151" s="165"/>
      <c r="XDL151" s="187"/>
      <c r="XDM151" s="165"/>
      <c r="XDN151" s="187"/>
      <c r="XDO151" s="165"/>
      <c r="XDP151" s="187"/>
      <c r="XDQ151" s="165"/>
      <c r="XDR151" s="187"/>
      <c r="XDS151" s="165"/>
      <c r="XDT151" s="187"/>
      <c r="XDU151" s="165"/>
      <c r="XDV151" s="187"/>
      <c r="XDW151" s="165"/>
      <c r="XDX151" s="187"/>
      <c r="XDY151" s="165"/>
      <c r="XDZ151" s="187"/>
      <c r="XEA151" s="165"/>
      <c r="XEB151" s="187"/>
      <c r="XEC151" s="165"/>
      <c r="XED151" s="187"/>
      <c r="XEE151" s="165"/>
      <c r="XEF151" s="187"/>
      <c r="XEG151" s="165"/>
      <c r="XEH151" s="187"/>
      <c r="XEI151" s="165"/>
      <c r="XEJ151" s="187"/>
      <c r="XEK151" s="165"/>
      <c r="XEL151" s="187"/>
      <c r="XEM151" s="165"/>
      <c r="XEN151" s="187"/>
      <c r="XEO151" s="165"/>
      <c r="XEP151" s="187"/>
      <c r="XEQ151" s="165"/>
      <c r="XER151" s="187"/>
      <c r="XES151" s="165"/>
      <c r="XET151" s="187"/>
      <c r="XEU151" s="165"/>
      <c r="XEV151" s="187"/>
      <c r="XEW151" s="165"/>
      <c r="XEX151" s="187"/>
      <c r="XEY151" s="165"/>
      <c r="XEZ151" s="187"/>
      <c r="XFA151" s="165"/>
      <c r="XFB151" s="187"/>
      <c r="XFC151" s="165"/>
      <c r="XFD151" s="187"/>
    </row>
    <row r="152" spans="1:16384" s="164" customFormat="1" ht="11.25" x14ac:dyDescent="0.2">
      <c r="A152" s="176" t="s">
        <v>319</v>
      </c>
      <c r="B152" s="179" t="s">
        <v>158</v>
      </c>
      <c r="C152" s="183">
        <v>0</v>
      </c>
      <c r="D152" s="184">
        <v>0</v>
      </c>
      <c r="E152" s="183">
        <v>0</v>
      </c>
      <c r="F152" s="184">
        <v>0</v>
      </c>
      <c r="G152" s="185">
        <v>50000</v>
      </c>
      <c r="H152" s="183"/>
      <c r="I152" s="183"/>
      <c r="J152" s="183"/>
      <c r="K152" s="183"/>
      <c r="L152" s="183"/>
      <c r="M152" s="183"/>
      <c r="N152" s="183"/>
      <c r="O152" s="183"/>
      <c r="P152" s="183"/>
      <c r="Q152" s="186"/>
      <c r="R152" s="180"/>
      <c r="S152" s="165"/>
      <c r="T152" s="186"/>
      <c r="U152" s="165"/>
      <c r="V152" s="186"/>
      <c r="W152" s="182" t="s">
        <v>158</v>
      </c>
      <c r="X152" s="165"/>
      <c r="Y152" s="186"/>
      <c r="Z152" s="165"/>
      <c r="AA152" s="182" t="s">
        <v>158</v>
      </c>
      <c r="AB152" s="186"/>
      <c r="AC152" s="165"/>
      <c r="AD152" s="186"/>
      <c r="AE152" s="165"/>
      <c r="AF152" s="186"/>
      <c r="AG152" s="165"/>
      <c r="AH152" s="186"/>
      <c r="AI152" s="165"/>
      <c r="AJ152" s="186"/>
      <c r="AK152" s="165"/>
      <c r="AL152" s="186"/>
      <c r="AM152" s="165"/>
      <c r="AN152" s="186"/>
      <c r="AO152" s="165"/>
      <c r="AP152" s="186"/>
      <c r="AQ152" s="165"/>
      <c r="AR152" s="186"/>
      <c r="AS152" s="165"/>
      <c r="AT152" s="186"/>
      <c r="AU152" s="165"/>
      <c r="AV152" s="186"/>
      <c r="AW152" s="165"/>
      <c r="AX152" s="186"/>
      <c r="AY152" s="165"/>
      <c r="AZ152" s="186"/>
      <c r="BA152" s="165"/>
      <c r="BB152" s="186"/>
      <c r="BC152" s="165"/>
      <c r="BD152" s="186"/>
      <c r="BE152" s="165"/>
      <c r="BF152" s="186"/>
      <c r="BG152" s="165"/>
      <c r="BH152" s="186"/>
      <c r="BI152" s="165"/>
      <c r="BJ152" s="186"/>
      <c r="BK152" s="165"/>
      <c r="BL152" s="186"/>
      <c r="BM152" s="165"/>
      <c r="BN152" s="186"/>
      <c r="BO152" s="165"/>
      <c r="BP152" s="186"/>
      <c r="BQ152" s="165"/>
      <c r="BR152" s="186"/>
      <c r="BS152" s="165"/>
      <c r="BT152" s="186"/>
      <c r="BU152" s="165"/>
      <c r="BV152" s="186"/>
      <c r="BW152" s="165"/>
      <c r="BX152" s="186"/>
      <c r="BY152" s="165"/>
      <c r="BZ152" s="186"/>
      <c r="CA152" s="165"/>
      <c r="CB152" s="186"/>
      <c r="CC152" s="165"/>
      <c r="CD152" s="186"/>
      <c r="CE152" s="165"/>
      <c r="CF152" s="186"/>
      <c r="CG152" s="165"/>
      <c r="CH152" s="186"/>
      <c r="CI152" s="165"/>
      <c r="CJ152" s="186"/>
      <c r="CK152" s="165"/>
      <c r="CL152" s="186"/>
      <c r="CM152" s="165"/>
      <c r="CN152" s="186"/>
      <c r="CO152" s="165"/>
      <c r="CP152" s="186"/>
      <c r="CQ152" s="165"/>
      <c r="CR152" s="186"/>
      <c r="CS152" s="165"/>
      <c r="CT152" s="186"/>
      <c r="CU152" s="165"/>
      <c r="CV152" s="186"/>
      <c r="CW152" s="165"/>
      <c r="CX152" s="186"/>
      <c r="CY152" s="165"/>
      <c r="CZ152" s="186"/>
      <c r="DA152" s="165"/>
      <c r="DB152" s="186"/>
      <c r="DC152" s="165"/>
      <c r="DD152" s="186"/>
      <c r="DE152" s="165"/>
      <c r="DF152" s="186"/>
      <c r="DG152" s="165"/>
      <c r="DH152" s="186"/>
      <c r="DI152" s="165"/>
      <c r="DJ152" s="186"/>
      <c r="DK152" s="165"/>
      <c r="DL152" s="186"/>
      <c r="DM152" s="165"/>
      <c r="DN152" s="186"/>
      <c r="DO152" s="165"/>
      <c r="DP152" s="186"/>
      <c r="DQ152" s="165"/>
      <c r="DR152" s="186"/>
      <c r="DS152" s="165"/>
      <c r="DT152" s="186"/>
      <c r="DU152" s="165"/>
      <c r="DV152" s="186"/>
      <c r="DW152" s="165"/>
      <c r="DX152" s="186"/>
      <c r="DY152" s="165"/>
      <c r="DZ152" s="186"/>
      <c r="EA152" s="165"/>
      <c r="EB152" s="186"/>
      <c r="EC152" s="165"/>
      <c r="ED152" s="186"/>
      <c r="EE152" s="165"/>
      <c r="EF152" s="186"/>
      <c r="EG152" s="165"/>
      <c r="EH152" s="186"/>
      <c r="EI152" s="165"/>
      <c r="EJ152" s="186"/>
      <c r="EK152" s="165"/>
      <c r="EL152" s="186"/>
      <c r="EM152" s="165"/>
      <c r="EN152" s="186"/>
      <c r="EO152" s="165"/>
      <c r="EP152" s="186"/>
      <c r="EQ152" s="165"/>
      <c r="ER152" s="186"/>
      <c r="ES152" s="165"/>
      <c r="ET152" s="186"/>
      <c r="EU152" s="165"/>
      <c r="EV152" s="186"/>
      <c r="EW152" s="165"/>
      <c r="EX152" s="186"/>
      <c r="EY152" s="165"/>
      <c r="EZ152" s="186"/>
      <c r="FA152" s="165"/>
      <c r="FB152" s="186"/>
      <c r="FC152" s="165"/>
      <c r="FD152" s="186"/>
      <c r="FE152" s="165"/>
      <c r="FF152" s="186"/>
      <c r="FG152" s="165"/>
      <c r="FH152" s="186"/>
      <c r="FI152" s="165"/>
      <c r="FJ152" s="186"/>
      <c r="FK152" s="165"/>
      <c r="FL152" s="186"/>
      <c r="FM152" s="165"/>
      <c r="FN152" s="186"/>
      <c r="FO152" s="165"/>
      <c r="FP152" s="186"/>
      <c r="FQ152" s="165"/>
      <c r="FR152" s="186"/>
      <c r="FS152" s="165"/>
      <c r="FT152" s="186"/>
      <c r="FU152" s="165"/>
      <c r="FV152" s="186"/>
      <c r="FW152" s="165"/>
      <c r="FX152" s="186"/>
      <c r="FY152" s="165"/>
      <c r="FZ152" s="186"/>
      <c r="GA152" s="165"/>
      <c r="GB152" s="186"/>
      <c r="GC152" s="165"/>
      <c r="GD152" s="186"/>
      <c r="GE152" s="165"/>
      <c r="GF152" s="186"/>
      <c r="GG152" s="165"/>
      <c r="GH152" s="186"/>
      <c r="GI152" s="165"/>
      <c r="GJ152" s="186"/>
      <c r="GK152" s="165"/>
      <c r="GL152" s="186"/>
      <c r="GM152" s="165"/>
      <c r="GN152" s="186"/>
      <c r="GO152" s="165"/>
      <c r="GP152" s="186"/>
      <c r="GQ152" s="165"/>
      <c r="GR152" s="186"/>
      <c r="GS152" s="165"/>
      <c r="GT152" s="186"/>
      <c r="GU152" s="165"/>
      <c r="GV152" s="186"/>
      <c r="GW152" s="165"/>
      <c r="GX152" s="186"/>
      <c r="GY152" s="165"/>
      <c r="GZ152" s="186"/>
      <c r="HA152" s="165"/>
      <c r="HB152" s="186"/>
      <c r="HC152" s="165"/>
      <c r="HD152" s="186"/>
      <c r="HE152" s="165"/>
      <c r="HF152" s="186"/>
      <c r="HG152" s="165"/>
      <c r="HH152" s="186"/>
      <c r="HI152" s="165"/>
      <c r="HJ152" s="186"/>
      <c r="HK152" s="165"/>
      <c r="HL152" s="186"/>
      <c r="HM152" s="165"/>
      <c r="HN152" s="186"/>
      <c r="HO152" s="165"/>
      <c r="HP152" s="186"/>
      <c r="HQ152" s="165"/>
      <c r="HR152" s="186"/>
      <c r="HS152" s="165"/>
      <c r="HT152" s="186"/>
      <c r="HU152" s="165"/>
      <c r="HV152" s="186"/>
      <c r="HW152" s="165"/>
      <c r="HX152" s="186"/>
      <c r="HY152" s="165"/>
      <c r="HZ152" s="186"/>
      <c r="IA152" s="165"/>
      <c r="IB152" s="186"/>
      <c r="IC152" s="165"/>
      <c r="ID152" s="186"/>
      <c r="IE152" s="165"/>
      <c r="IF152" s="186"/>
      <c r="IG152" s="165"/>
      <c r="IH152" s="186"/>
      <c r="II152" s="165"/>
      <c r="IJ152" s="186"/>
      <c r="IK152" s="165"/>
      <c r="IL152" s="186"/>
      <c r="IM152" s="165"/>
      <c r="IN152" s="186"/>
      <c r="IO152" s="165"/>
      <c r="IP152" s="186"/>
      <c r="IQ152" s="165"/>
      <c r="IR152" s="186"/>
      <c r="IS152" s="165"/>
      <c r="IT152" s="186"/>
      <c r="IU152" s="165"/>
      <c r="IV152" s="186"/>
      <c r="IW152" s="165"/>
      <c r="IX152" s="186"/>
      <c r="IY152" s="165"/>
      <c r="IZ152" s="186"/>
      <c r="JA152" s="165"/>
      <c r="JB152" s="186"/>
      <c r="JC152" s="165"/>
      <c r="JD152" s="186"/>
      <c r="JE152" s="165"/>
      <c r="JF152" s="186"/>
      <c r="JG152" s="165"/>
      <c r="JH152" s="186"/>
      <c r="JI152" s="165"/>
      <c r="JJ152" s="186"/>
      <c r="JK152" s="165"/>
      <c r="JL152" s="186"/>
      <c r="JM152" s="165"/>
      <c r="JN152" s="186"/>
      <c r="JO152" s="165"/>
      <c r="JP152" s="186"/>
      <c r="JQ152" s="165"/>
      <c r="JR152" s="186"/>
      <c r="JS152" s="165"/>
      <c r="JT152" s="186"/>
      <c r="JU152" s="165"/>
      <c r="JV152" s="186"/>
      <c r="JW152" s="165"/>
      <c r="JX152" s="186"/>
      <c r="JY152" s="165"/>
      <c r="JZ152" s="186"/>
      <c r="KA152" s="165"/>
      <c r="KB152" s="186"/>
      <c r="KC152" s="165"/>
      <c r="KD152" s="186"/>
      <c r="KE152" s="165"/>
      <c r="KF152" s="186"/>
      <c r="KG152" s="165"/>
      <c r="KH152" s="186"/>
      <c r="KI152" s="165"/>
      <c r="KJ152" s="186"/>
      <c r="KK152" s="165"/>
      <c r="KL152" s="186"/>
      <c r="KM152" s="165"/>
      <c r="KN152" s="186"/>
      <c r="KO152" s="165"/>
      <c r="KP152" s="186"/>
      <c r="KQ152" s="165"/>
      <c r="KR152" s="186"/>
      <c r="KS152" s="165"/>
      <c r="KT152" s="186"/>
      <c r="KU152" s="165"/>
      <c r="KV152" s="186"/>
      <c r="KW152" s="165"/>
      <c r="KX152" s="186"/>
      <c r="KY152" s="165"/>
      <c r="KZ152" s="186"/>
      <c r="LA152" s="165"/>
      <c r="LB152" s="186"/>
      <c r="LC152" s="165"/>
      <c r="LD152" s="186"/>
      <c r="LE152" s="165"/>
      <c r="LF152" s="186"/>
      <c r="LG152" s="165"/>
      <c r="LH152" s="186"/>
      <c r="LI152" s="165"/>
      <c r="LJ152" s="186"/>
      <c r="LK152" s="165"/>
      <c r="LL152" s="186"/>
      <c r="LM152" s="165"/>
      <c r="LN152" s="186"/>
      <c r="LO152" s="165"/>
      <c r="LP152" s="186"/>
      <c r="LQ152" s="165"/>
      <c r="LR152" s="186"/>
      <c r="LS152" s="165"/>
      <c r="LT152" s="186"/>
      <c r="LU152" s="165"/>
      <c r="LV152" s="186"/>
      <c r="LW152" s="165"/>
      <c r="LX152" s="186"/>
      <c r="LY152" s="165"/>
      <c r="LZ152" s="186"/>
      <c r="MA152" s="165"/>
      <c r="MB152" s="186"/>
      <c r="MC152" s="165"/>
      <c r="MD152" s="186"/>
      <c r="ME152" s="165"/>
      <c r="MF152" s="186"/>
      <c r="MG152" s="165"/>
      <c r="MH152" s="186"/>
      <c r="MI152" s="165"/>
      <c r="MJ152" s="186"/>
      <c r="MK152" s="165"/>
      <c r="ML152" s="186"/>
      <c r="MM152" s="165"/>
      <c r="MN152" s="186"/>
      <c r="MO152" s="165"/>
      <c r="MP152" s="186"/>
      <c r="MQ152" s="165"/>
      <c r="MR152" s="186"/>
      <c r="MS152" s="165"/>
      <c r="MT152" s="186"/>
      <c r="MU152" s="165"/>
      <c r="MV152" s="186"/>
      <c r="MW152" s="165"/>
      <c r="MX152" s="186"/>
      <c r="MY152" s="165"/>
      <c r="MZ152" s="186"/>
      <c r="NA152" s="165"/>
      <c r="NB152" s="186"/>
      <c r="NC152" s="165"/>
      <c r="ND152" s="186"/>
      <c r="NE152" s="165"/>
      <c r="NF152" s="186"/>
      <c r="NG152" s="165"/>
      <c r="NH152" s="186"/>
      <c r="NI152" s="165"/>
      <c r="NJ152" s="186"/>
      <c r="NK152" s="165"/>
      <c r="NL152" s="186"/>
      <c r="NM152" s="165"/>
      <c r="NN152" s="186"/>
      <c r="NO152" s="165"/>
      <c r="NP152" s="186"/>
      <c r="NQ152" s="165"/>
      <c r="NR152" s="186"/>
      <c r="NS152" s="165"/>
      <c r="NT152" s="186"/>
      <c r="NU152" s="165"/>
      <c r="NV152" s="186"/>
      <c r="NW152" s="165"/>
      <c r="NX152" s="186"/>
      <c r="NY152" s="165"/>
      <c r="NZ152" s="186"/>
      <c r="OA152" s="165"/>
      <c r="OB152" s="186"/>
      <c r="OC152" s="165"/>
      <c r="OD152" s="186"/>
      <c r="OE152" s="165"/>
      <c r="OF152" s="186"/>
      <c r="OG152" s="165"/>
      <c r="OH152" s="186"/>
      <c r="OI152" s="165"/>
      <c r="OJ152" s="186"/>
      <c r="OK152" s="165"/>
      <c r="OL152" s="186"/>
      <c r="OM152" s="165"/>
      <c r="ON152" s="186"/>
      <c r="OO152" s="165"/>
      <c r="OP152" s="186"/>
      <c r="OQ152" s="165"/>
      <c r="OR152" s="186"/>
      <c r="OS152" s="165"/>
      <c r="OT152" s="186"/>
      <c r="OU152" s="165"/>
      <c r="OV152" s="186"/>
      <c r="OW152" s="165"/>
      <c r="OX152" s="186"/>
      <c r="OY152" s="165"/>
      <c r="OZ152" s="186"/>
      <c r="PA152" s="165"/>
      <c r="PB152" s="186"/>
      <c r="PC152" s="165"/>
      <c r="PD152" s="186"/>
      <c r="PE152" s="165"/>
      <c r="PF152" s="186"/>
      <c r="PG152" s="165"/>
      <c r="PH152" s="186"/>
      <c r="PI152" s="165"/>
      <c r="PJ152" s="186"/>
      <c r="PK152" s="165"/>
      <c r="PL152" s="186"/>
      <c r="PM152" s="165"/>
      <c r="PN152" s="186"/>
      <c r="PO152" s="165"/>
      <c r="PP152" s="186"/>
      <c r="PQ152" s="165"/>
      <c r="PR152" s="186"/>
      <c r="PS152" s="165"/>
      <c r="PT152" s="186"/>
      <c r="PU152" s="165"/>
      <c r="PV152" s="186"/>
      <c r="PW152" s="165"/>
      <c r="PX152" s="186"/>
      <c r="PY152" s="165"/>
      <c r="PZ152" s="186"/>
      <c r="QA152" s="165"/>
      <c r="QB152" s="186"/>
      <c r="QC152" s="165"/>
      <c r="QD152" s="186"/>
      <c r="QE152" s="165"/>
      <c r="QF152" s="186"/>
      <c r="QG152" s="165"/>
      <c r="QH152" s="186"/>
      <c r="QI152" s="165"/>
      <c r="QJ152" s="186"/>
      <c r="QK152" s="165"/>
      <c r="QL152" s="186"/>
      <c r="QM152" s="165"/>
      <c r="QN152" s="186"/>
      <c r="QO152" s="165"/>
      <c r="QP152" s="186"/>
      <c r="QQ152" s="165"/>
      <c r="QR152" s="186"/>
      <c r="QS152" s="165"/>
      <c r="QT152" s="186"/>
      <c r="QU152" s="165"/>
      <c r="QV152" s="186"/>
      <c r="QW152" s="165"/>
      <c r="QX152" s="186"/>
      <c r="QY152" s="165"/>
      <c r="QZ152" s="186"/>
      <c r="RA152" s="165"/>
      <c r="RB152" s="186"/>
      <c r="RC152" s="165"/>
      <c r="RD152" s="186"/>
      <c r="RE152" s="165"/>
      <c r="RF152" s="186"/>
      <c r="RG152" s="165"/>
      <c r="RH152" s="186"/>
      <c r="RI152" s="165"/>
      <c r="RJ152" s="186"/>
      <c r="RK152" s="165"/>
      <c r="RL152" s="186"/>
      <c r="RM152" s="165"/>
      <c r="RN152" s="186"/>
      <c r="RO152" s="165"/>
      <c r="RP152" s="186"/>
      <c r="RQ152" s="165"/>
      <c r="RR152" s="186"/>
      <c r="RS152" s="165"/>
      <c r="RT152" s="186"/>
      <c r="RU152" s="165"/>
      <c r="RV152" s="186"/>
      <c r="RW152" s="165"/>
      <c r="RX152" s="186"/>
      <c r="RY152" s="165"/>
      <c r="RZ152" s="186"/>
      <c r="SA152" s="165"/>
      <c r="SB152" s="186"/>
      <c r="SC152" s="165"/>
      <c r="SD152" s="186"/>
      <c r="SE152" s="165"/>
      <c r="SF152" s="186"/>
      <c r="SG152" s="165"/>
      <c r="SH152" s="186"/>
      <c r="SI152" s="165"/>
      <c r="SJ152" s="186"/>
      <c r="SK152" s="165"/>
      <c r="SL152" s="186"/>
      <c r="SM152" s="165"/>
      <c r="SN152" s="186"/>
      <c r="SO152" s="165"/>
      <c r="SP152" s="186"/>
      <c r="SQ152" s="165"/>
      <c r="SR152" s="186"/>
      <c r="SS152" s="165"/>
      <c r="ST152" s="186"/>
      <c r="SU152" s="165"/>
      <c r="SV152" s="186"/>
      <c r="SW152" s="165"/>
      <c r="SX152" s="186"/>
      <c r="SY152" s="165"/>
      <c r="SZ152" s="186"/>
      <c r="TA152" s="165"/>
      <c r="TB152" s="186"/>
      <c r="TC152" s="165"/>
      <c r="TD152" s="186"/>
      <c r="TE152" s="165"/>
      <c r="TF152" s="186"/>
      <c r="TG152" s="165"/>
      <c r="TH152" s="186"/>
      <c r="TI152" s="165"/>
      <c r="TJ152" s="186"/>
      <c r="TK152" s="165"/>
      <c r="TL152" s="186"/>
      <c r="TM152" s="165"/>
      <c r="TN152" s="186"/>
      <c r="TO152" s="165"/>
      <c r="TP152" s="186"/>
      <c r="TQ152" s="165"/>
      <c r="TR152" s="186"/>
      <c r="TS152" s="165"/>
      <c r="TT152" s="186"/>
      <c r="TU152" s="165"/>
      <c r="TV152" s="186"/>
      <c r="TW152" s="165"/>
      <c r="TX152" s="186"/>
      <c r="TY152" s="165"/>
      <c r="TZ152" s="186"/>
      <c r="UA152" s="165"/>
      <c r="UB152" s="186"/>
      <c r="UC152" s="165"/>
      <c r="UD152" s="186"/>
      <c r="UE152" s="165"/>
      <c r="UF152" s="186"/>
      <c r="UG152" s="165"/>
      <c r="UH152" s="186"/>
      <c r="UI152" s="165"/>
      <c r="UJ152" s="186"/>
      <c r="UK152" s="165"/>
      <c r="UL152" s="186"/>
      <c r="UM152" s="165"/>
      <c r="UN152" s="186"/>
      <c r="UO152" s="165"/>
      <c r="UP152" s="186"/>
      <c r="UQ152" s="165"/>
      <c r="UR152" s="186"/>
      <c r="US152" s="165"/>
      <c r="UT152" s="186"/>
      <c r="UU152" s="165"/>
      <c r="UV152" s="186"/>
      <c r="UW152" s="165"/>
      <c r="UX152" s="186"/>
      <c r="UY152" s="165"/>
      <c r="UZ152" s="186"/>
      <c r="VA152" s="165"/>
      <c r="VB152" s="186"/>
      <c r="VC152" s="165"/>
      <c r="VD152" s="186"/>
      <c r="VE152" s="165"/>
      <c r="VF152" s="186"/>
      <c r="VG152" s="165"/>
      <c r="VH152" s="186"/>
      <c r="VI152" s="165"/>
      <c r="VJ152" s="186"/>
      <c r="VK152" s="165"/>
      <c r="VL152" s="186"/>
      <c r="VM152" s="165"/>
      <c r="VN152" s="186"/>
      <c r="VO152" s="165"/>
      <c r="VP152" s="186"/>
      <c r="VQ152" s="165"/>
      <c r="VR152" s="186"/>
      <c r="VS152" s="165"/>
      <c r="VT152" s="186"/>
      <c r="VU152" s="165"/>
      <c r="VV152" s="186"/>
      <c r="VW152" s="165"/>
      <c r="VX152" s="186"/>
      <c r="VY152" s="165"/>
      <c r="VZ152" s="186"/>
      <c r="WA152" s="165"/>
      <c r="WB152" s="186"/>
      <c r="WC152" s="165"/>
      <c r="WD152" s="186"/>
      <c r="WE152" s="165"/>
      <c r="WF152" s="186"/>
      <c r="WG152" s="165"/>
      <c r="WH152" s="186"/>
      <c r="WI152" s="165"/>
      <c r="WJ152" s="186"/>
      <c r="WK152" s="165"/>
      <c r="WL152" s="186"/>
      <c r="WM152" s="165"/>
      <c r="WN152" s="186"/>
      <c r="WO152" s="165"/>
      <c r="WP152" s="186"/>
      <c r="WQ152" s="165"/>
      <c r="WR152" s="186"/>
      <c r="WS152" s="165"/>
      <c r="WT152" s="186"/>
      <c r="WU152" s="165"/>
      <c r="WV152" s="186"/>
      <c r="WW152" s="165"/>
      <c r="WX152" s="186"/>
      <c r="WY152" s="165"/>
      <c r="WZ152" s="186"/>
      <c r="XA152" s="165"/>
      <c r="XB152" s="186"/>
      <c r="XC152" s="165"/>
      <c r="XD152" s="186"/>
      <c r="XE152" s="165"/>
      <c r="XF152" s="186"/>
      <c r="XG152" s="165"/>
      <c r="XH152" s="186"/>
      <c r="XI152" s="165"/>
      <c r="XJ152" s="186"/>
      <c r="XK152" s="165"/>
      <c r="XL152" s="186"/>
      <c r="XM152" s="165"/>
      <c r="XN152" s="186"/>
      <c r="XO152" s="165"/>
      <c r="XP152" s="186"/>
      <c r="XQ152" s="165"/>
      <c r="XR152" s="186"/>
      <c r="XS152" s="165"/>
      <c r="XT152" s="186"/>
      <c r="XU152" s="165"/>
      <c r="XV152" s="186"/>
      <c r="XW152" s="165"/>
      <c r="XX152" s="186"/>
      <c r="XY152" s="165"/>
      <c r="XZ152" s="186"/>
      <c r="YA152" s="165"/>
      <c r="YB152" s="186"/>
      <c r="YC152" s="165"/>
      <c r="YD152" s="186"/>
      <c r="YE152" s="165"/>
      <c r="YF152" s="186"/>
      <c r="YG152" s="165"/>
      <c r="YH152" s="186"/>
      <c r="YI152" s="165"/>
      <c r="YJ152" s="186"/>
      <c r="YK152" s="165"/>
      <c r="YL152" s="186"/>
      <c r="YM152" s="165"/>
      <c r="YN152" s="186"/>
      <c r="YO152" s="165"/>
      <c r="YP152" s="186"/>
      <c r="YQ152" s="165"/>
      <c r="YR152" s="186"/>
      <c r="YS152" s="165"/>
      <c r="YT152" s="186"/>
      <c r="YU152" s="165"/>
      <c r="YV152" s="186"/>
      <c r="YW152" s="165"/>
      <c r="YX152" s="186"/>
      <c r="YY152" s="165"/>
      <c r="YZ152" s="186"/>
      <c r="ZA152" s="165"/>
      <c r="ZB152" s="186"/>
      <c r="ZC152" s="165"/>
      <c r="ZD152" s="186"/>
      <c r="ZE152" s="165"/>
      <c r="ZF152" s="186"/>
      <c r="ZG152" s="165"/>
      <c r="ZH152" s="186"/>
      <c r="ZI152" s="165"/>
      <c r="ZJ152" s="186"/>
      <c r="ZK152" s="165"/>
      <c r="ZL152" s="186"/>
      <c r="ZM152" s="165"/>
      <c r="ZN152" s="186"/>
      <c r="ZO152" s="165"/>
      <c r="ZP152" s="186"/>
      <c r="ZQ152" s="165"/>
      <c r="ZR152" s="186"/>
      <c r="ZS152" s="165"/>
      <c r="ZT152" s="186"/>
      <c r="ZU152" s="165"/>
      <c r="ZV152" s="186"/>
      <c r="ZW152" s="165"/>
      <c r="ZX152" s="186"/>
      <c r="ZY152" s="165"/>
      <c r="ZZ152" s="186"/>
      <c r="AAA152" s="165"/>
      <c r="AAB152" s="186"/>
      <c r="AAC152" s="165"/>
      <c r="AAD152" s="186"/>
      <c r="AAE152" s="165"/>
      <c r="AAF152" s="186"/>
      <c r="AAG152" s="165"/>
      <c r="AAH152" s="186"/>
      <c r="AAI152" s="165"/>
      <c r="AAJ152" s="186"/>
      <c r="AAK152" s="165"/>
      <c r="AAL152" s="186"/>
      <c r="AAM152" s="165"/>
      <c r="AAN152" s="186"/>
      <c r="AAO152" s="165"/>
      <c r="AAP152" s="186"/>
      <c r="AAQ152" s="165"/>
      <c r="AAR152" s="186"/>
      <c r="AAS152" s="165"/>
      <c r="AAT152" s="186"/>
      <c r="AAU152" s="165"/>
      <c r="AAV152" s="186"/>
      <c r="AAW152" s="165"/>
      <c r="AAX152" s="186"/>
      <c r="AAY152" s="165"/>
      <c r="AAZ152" s="186"/>
      <c r="ABA152" s="165"/>
      <c r="ABB152" s="186"/>
      <c r="ABC152" s="165"/>
      <c r="ABD152" s="186"/>
      <c r="ABE152" s="165"/>
      <c r="ABF152" s="186"/>
      <c r="ABG152" s="165"/>
      <c r="ABH152" s="186"/>
      <c r="ABI152" s="165"/>
      <c r="ABJ152" s="186"/>
      <c r="ABK152" s="165"/>
      <c r="ABL152" s="186"/>
      <c r="ABM152" s="165"/>
      <c r="ABN152" s="186"/>
      <c r="ABO152" s="165"/>
      <c r="ABP152" s="186"/>
      <c r="ABQ152" s="165"/>
      <c r="ABR152" s="186"/>
      <c r="ABS152" s="165"/>
      <c r="ABT152" s="186"/>
      <c r="ABU152" s="165"/>
      <c r="ABV152" s="186"/>
      <c r="ABW152" s="165"/>
      <c r="ABX152" s="186"/>
      <c r="ABY152" s="165"/>
      <c r="ABZ152" s="186"/>
      <c r="ACA152" s="165"/>
      <c r="ACB152" s="186"/>
      <c r="ACC152" s="165"/>
      <c r="ACD152" s="186"/>
      <c r="ACE152" s="165"/>
      <c r="ACF152" s="186"/>
      <c r="ACG152" s="165"/>
      <c r="ACH152" s="186"/>
      <c r="ACI152" s="165"/>
      <c r="ACJ152" s="186"/>
      <c r="ACK152" s="165"/>
      <c r="ACL152" s="186"/>
      <c r="ACM152" s="165"/>
      <c r="ACN152" s="186"/>
      <c r="ACO152" s="165"/>
      <c r="ACP152" s="186"/>
      <c r="ACQ152" s="165"/>
      <c r="ACR152" s="186"/>
      <c r="ACS152" s="165"/>
      <c r="ACT152" s="186"/>
      <c r="ACU152" s="165"/>
      <c r="ACV152" s="186"/>
      <c r="ACW152" s="165"/>
      <c r="ACX152" s="186"/>
      <c r="ACY152" s="165"/>
      <c r="ACZ152" s="186"/>
      <c r="ADA152" s="165"/>
      <c r="ADB152" s="186"/>
      <c r="ADC152" s="165"/>
      <c r="ADD152" s="186"/>
      <c r="ADE152" s="165"/>
      <c r="ADF152" s="186"/>
      <c r="ADG152" s="165"/>
      <c r="ADH152" s="186"/>
      <c r="ADI152" s="165"/>
      <c r="ADJ152" s="186"/>
      <c r="ADK152" s="165"/>
      <c r="ADL152" s="186"/>
      <c r="ADM152" s="165"/>
      <c r="ADN152" s="186"/>
      <c r="ADO152" s="165"/>
      <c r="ADP152" s="186"/>
      <c r="ADQ152" s="165"/>
      <c r="ADR152" s="186"/>
      <c r="ADS152" s="165"/>
      <c r="ADT152" s="186"/>
      <c r="ADU152" s="165"/>
      <c r="ADV152" s="186"/>
      <c r="ADW152" s="165"/>
      <c r="ADX152" s="186"/>
      <c r="ADY152" s="165"/>
      <c r="ADZ152" s="186"/>
      <c r="AEA152" s="165"/>
      <c r="AEB152" s="186"/>
      <c r="AEC152" s="165"/>
      <c r="AED152" s="186"/>
      <c r="AEE152" s="165"/>
      <c r="AEF152" s="186"/>
      <c r="AEG152" s="165"/>
      <c r="AEH152" s="186"/>
      <c r="AEI152" s="165"/>
      <c r="AEJ152" s="186"/>
      <c r="AEK152" s="165"/>
      <c r="AEL152" s="186"/>
      <c r="AEM152" s="165"/>
      <c r="AEN152" s="186"/>
      <c r="AEO152" s="165"/>
      <c r="AEP152" s="186"/>
      <c r="AEQ152" s="165"/>
      <c r="AER152" s="186"/>
      <c r="AES152" s="165"/>
      <c r="AET152" s="186"/>
      <c r="AEU152" s="165"/>
      <c r="AEV152" s="186"/>
      <c r="AEW152" s="165"/>
      <c r="AEX152" s="186"/>
      <c r="AEY152" s="165"/>
      <c r="AEZ152" s="186"/>
      <c r="AFA152" s="165"/>
      <c r="AFB152" s="186"/>
      <c r="AFC152" s="165"/>
      <c r="AFD152" s="186"/>
      <c r="AFE152" s="165"/>
      <c r="AFF152" s="186"/>
      <c r="AFG152" s="165"/>
      <c r="AFH152" s="186"/>
      <c r="AFI152" s="165"/>
      <c r="AFJ152" s="186"/>
      <c r="AFK152" s="165"/>
      <c r="AFL152" s="186"/>
      <c r="AFM152" s="165"/>
      <c r="AFN152" s="186"/>
      <c r="AFO152" s="165"/>
      <c r="AFP152" s="186"/>
      <c r="AFQ152" s="165"/>
      <c r="AFR152" s="186"/>
      <c r="AFS152" s="165"/>
      <c r="AFT152" s="186"/>
      <c r="AFU152" s="165"/>
      <c r="AFV152" s="186"/>
      <c r="AFW152" s="165"/>
      <c r="AFX152" s="186"/>
      <c r="AFY152" s="165"/>
      <c r="AFZ152" s="186"/>
      <c r="AGA152" s="165"/>
      <c r="AGB152" s="186"/>
      <c r="AGC152" s="165"/>
      <c r="AGD152" s="186"/>
      <c r="AGE152" s="165"/>
      <c r="AGF152" s="186"/>
      <c r="AGG152" s="165"/>
      <c r="AGH152" s="186"/>
      <c r="AGI152" s="165"/>
      <c r="AGJ152" s="186"/>
      <c r="AGK152" s="165"/>
      <c r="AGL152" s="186"/>
      <c r="AGM152" s="165"/>
      <c r="AGN152" s="186"/>
      <c r="AGO152" s="165"/>
      <c r="AGP152" s="186"/>
      <c r="AGQ152" s="165"/>
      <c r="AGR152" s="186"/>
      <c r="AGS152" s="165"/>
      <c r="AGT152" s="186"/>
      <c r="AGU152" s="165"/>
      <c r="AGV152" s="186"/>
      <c r="AGW152" s="165"/>
      <c r="AGX152" s="186"/>
      <c r="AGY152" s="165"/>
      <c r="AGZ152" s="186"/>
      <c r="AHA152" s="165"/>
      <c r="AHB152" s="186"/>
      <c r="AHC152" s="165"/>
      <c r="AHD152" s="186"/>
      <c r="AHE152" s="165"/>
      <c r="AHF152" s="186"/>
      <c r="AHG152" s="165"/>
      <c r="AHH152" s="186"/>
      <c r="AHI152" s="165"/>
      <c r="AHJ152" s="186"/>
      <c r="AHK152" s="165"/>
      <c r="AHL152" s="186"/>
      <c r="AHM152" s="165"/>
      <c r="AHN152" s="186"/>
      <c r="AHO152" s="165"/>
      <c r="AHP152" s="186"/>
      <c r="AHQ152" s="165"/>
      <c r="AHR152" s="186"/>
      <c r="AHS152" s="165"/>
      <c r="AHT152" s="186"/>
      <c r="AHU152" s="165"/>
      <c r="AHV152" s="186"/>
      <c r="AHW152" s="165"/>
      <c r="AHX152" s="186"/>
      <c r="AHY152" s="165"/>
      <c r="AHZ152" s="186"/>
      <c r="AIA152" s="165"/>
      <c r="AIB152" s="186"/>
      <c r="AIC152" s="165"/>
      <c r="AID152" s="186"/>
      <c r="AIE152" s="165"/>
      <c r="AIF152" s="186"/>
      <c r="AIG152" s="165"/>
      <c r="AIH152" s="186"/>
      <c r="AII152" s="165"/>
      <c r="AIJ152" s="186"/>
      <c r="AIK152" s="165"/>
      <c r="AIL152" s="186"/>
      <c r="AIM152" s="165"/>
      <c r="AIN152" s="186"/>
      <c r="AIO152" s="165"/>
      <c r="AIP152" s="186"/>
      <c r="AIQ152" s="165"/>
      <c r="AIR152" s="186"/>
      <c r="AIS152" s="165"/>
      <c r="AIT152" s="186"/>
      <c r="AIU152" s="165"/>
      <c r="AIV152" s="186"/>
      <c r="AIW152" s="165"/>
      <c r="AIX152" s="186"/>
      <c r="AIY152" s="165"/>
      <c r="AIZ152" s="186"/>
      <c r="AJA152" s="165"/>
      <c r="AJB152" s="186"/>
      <c r="AJC152" s="165"/>
      <c r="AJD152" s="186"/>
      <c r="AJE152" s="165"/>
      <c r="AJF152" s="186"/>
      <c r="AJG152" s="165"/>
      <c r="AJH152" s="186"/>
      <c r="AJI152" s="165"/>
      <c r="AJJ152" s="186"/>
      <c r="AJK152" s="165"/>
      <c r="AJL152" s="186"/>
      <c r="AJM152" s="165"/>
      <c r="AJN152" s="186"/>
      <c r="AJO152" s="165"/>
      <c r="AJP152" s="186"/>
      <c r="AJQ152" s="165"/>
      <c r="AJR152" s="186"/>
      <c r="AJS152" s="165"/>
      <c r="AJT152" s="186"/>
      <c r="AJU152" s="165"/>
      <c r="AJV152" s="186"/>
      <c r="AJW152" s="165"/>
      <c r="AJX152" s="186"/>
      <c r="AJY152" s="165"/>
      <c r="AJZ152" s="186"/>
      <c r="AKA152" s="165"/>
      <c r="AKB152" s="186"/>
      <c r="AKC152" s="165"/>
      <c r="AKD152" s="186"/>
      <c r="AKE152" s="165"/>
      <c r="AKF152" s="186"/>
      <c r="AKG152" s="165"/>
      <c r="AKH152" s="186"/>
      <c r="AKI152" s="165"/>
      <c r="AKJ152" s="186"/>
      <c r="AKK152" s="165"/>
      <c r="AKL152" s="186"/>
      <c r="AKM152" s="165"/>
      <c r="AKN152" s="186"/>
      <c r="AKO152" s="165"/>
      <c r="AKP152" s="186"/>
      <c r="AKQ152" s="165"/>
      <c r="AKR152" s="186"/>
      <c r="AKS152" s="165"/>
      <c r="AKT152" s="186"/>
      <c r="AKU152" s="165"/>
      <c r="AKV152" s="186"/>
      <c r="AKW152" s="165"/>
      <c r="AKX152" s="186"/>
      <c r="AKY152" s="165"/>
      <c r="AKZ152" s="186"/>
      <c r="ALA152" s="165"/>
      <c r="ALB152" s="186"/>
      <c r="ALC152" s="165"/>
      <c r="ALD152" s="186"/>
      <c r="ALE152" s="165"/>
      <c r="ALF152" s="186"/>
      <c r="ALG152" s="165"/>
      <c r="ALH152" s="186"/>
      <c r="ALI152" s="165"/>
      <c r="ALJ152" s="186"/>
      <c r="ALK152" s="165"/>
      <c r="ALL152" s="186"/>
      <c r="ALM152" s="165"/>
      <c r="ALN152" s="186"/>
      <c r="ALO152" s="165"/>
      <c r="ALP152" s="186"/>
      <c r="ALQ152" s="165"/>
      <c r="ALR152" s="186"/>
      <c r="ALS152" s="165"/>
      <c r="ALT152" s="186"/>
      <c r="ALU152" s="165"/>
      <c r="ALV152" s="186"/>
      <c r="ALW152" s="165"/>
      <c r="ALX152" s="186"/>
      <c r="ALY152" s="165"/>
      <c r="ALZ152" s="186"/>
      <c r="AMA152" s="165"/>
      <c r="AMB152" s="186"/>
      <c r="AMC152" s="165"/>
      <c r="AMD152" s="186"/>
      <c r="AME152" s="165"/>
      <c r="AMF152" s="186"/>
      <c r="AMG152" s="165"/>
      <c r="AMH152" s="186"/>
      <c r="AMI152" s="165"/>
      <c r="AMJ152" s="186"/>
      <c r="AMK152" s="165"/>
      <c r="AML152" s="186"/>
      <c r="AMM152" s="165"/>
      <c r="AMN152" s="186"/>
      <c r="AMO152" s="165"/>
      <c r="AMP152" s="186"/>
      <c r="AMQ152" s="165"/>
      <c r="AMR152" s="186"/>
      <c r="AMS152" s="165"/>
      <c r="AMT152" s="186"/>
      <c r="AMU152" s="165"/>
      <c r="AMV152" s="186"/>
      <c r="AMW152" s="165"/>
      <c r="AMX152" s="186"/>
      <c r="AMY152" s="165"/>
      <c r="AMZ152" s="186"/>
      <c r="ANA152" s="165"/>
      <c r="ANB152" s="186"/>
      <c r="ANC152" s="165"/>
      <c r="AND152" s="186"/>
      <c r="ANE152" s="165"/>
      <c r="ANF152" s="186"/>
      <c r="ANG152" s="165"/>
      <c r="ANH152" s="186"/>
      <c r="ANI152" s="165"/>
      <c r="ANJ152" s="186"/>
      <c r="ANK152" s="165"/>
      <c r="ANL152" s="186"/>
      <c r="ANM152" s="165"/>
      <c r="ANN152" s="186"/>
      <c r="ANO152" s="165"/>
      <c r="ANP152" s="186"/>
      <c r="ANQ152" s="165"/>
      <c r="ANR152" s="186"/>
      <c r="ANS152" s="165"/>
      <c r="ANT152" s="186"/>
      <c r="ANU152" s="165"/>
      <c r="ANV152" s="186"/>
      <c r="ANW152" s="165"/>
      <c r="ANX152" s="186"/>
      <c r="ANY152" s="165"/>
      <c r="ANZ152" s="186"/>
      <c r="AOA152" s="165"/>
      <c r="AOB152" s="186"/>
      <c r="AOC152" s="165"/>
      <c r="AOD152" s="186"/>
      <c r="AOE152" s="165"/>
      <c r="AOF152" s="186"/>
      <c r="AOG152" s="165"/>
      <c r="AOH152" s="186"/>
      <c r="AOI152" s="165"/>
      <c r="AOJ152" s="186"/>
      <c r="AOK152" s="165"/>
      <c r="AOL152" s="186"/>
      <c r="AOM152" s="165"/>
      <c r="AON152" s="186"/>
      <c r="AOO152" s="165"/>
      <c r="AOP152" s="186"/>
      <c r="AOQ152" s="165"/>
      <c r="AOR152" s="186"/>
      <c r="AOS152" s="165"/>
      <c r="AOT152" s="186"/>
      <c r="AOU152" s="165"/>
      <c r="AOV152" s="186"/>
      <c r="AOW152" s="165"/>
      <c r="AOX152" s="186"/>
      <c r="AOY152" s="165"/>
      <c r="AOZ152" s="186"/>
      <c r="APA152" s="165"/>
      <c r="APB152" s="186"/>
      <c r="APC152" s="165"/>
      <c r="APD152" s="186"/>
      <c r="APE152" s="165"/>
      <c r="APF152" s="186"/>
      <c r="APG152" s="165"/>
      <c r="APH152" s="186"/>
      <c r="API152" s="165"/>
      <c r="APJ152" s="186"/>
      <c r="APK152" s="165"/>
      <c r="APL152" s="186"/>
      <c r="APM152" s="165"/>
      <c r="APN152" s="186"/>
      <c r="APO152" s="165"/>
      <c r="APP152" s="186"/>
      <c r="APQ152" s="165"/>
      <c r="APR152" s="186"/>
      <c r="APS152" s="165"/>
      <c r="APT152" s="186"/>
      <c r="APU152" s="165"/>
      <c r="APV152" s="186"/>
      <c r="APW152" s="165"/>
      <c r="APX152" s="186"/>
      <c r="APY152" s="165"/>
      <c r="APZ152" s="186"/>
      <c r="AQA152" s="165"/>
      <c r="AQB152" s="186"/>
      <c r="AQC152" s="165"/>
      <c r="AQD152" s="186"/>
      <c r="AQE152" s="165"/>
      <c r="AQF152" s="186"/>
      <c r="AQG152" s="165"/>
      <c r="AQH152" s="186"/>
      <c r="AQI152" s="165"/>
      <c r="AQJ152" s="186"/>
      <c r="AQK152" s="165"/>
      <c r="AQL152" s="186"/>
      <c r="AQM152" s="165"/>
      <c r="AQN152" s="186"/>
      <c r="AQO152" s="165"/>
      <c r="AQP152" s="186"/>
      <c r="AQQ152" s="165"/>
      <c r="AQR152" s="186"/>
      <c r="AQS152" s="165"/>
      <c r="AQT152" s="186"/>
      <c r="AQU152" s="165"/>
      <c r="AQV152" s="186"/>
      <c r="AQW152" s="165"/>
      <c r="AQX152" s="186"/>
      <c r="AQY152" s="165"/>
      <c r="AQZ152" s="186"/>
      <c r="ARA152" s="165"/>
      <c r="ARB152" s="186"/>
      <c r="ARC152" s="165"/>
      <c r="ARD152" s="186"/>
      <c r="ARE152" s="165"/>
      <c r="ARF152" s="186"/>
      <c r="ARG152" s="165"/>
      <c r="ARH152" s="186"/>
      <c r="ARI152" s="165"/>
      <c r="ARJ152" s="186"/>
      <c r="ARK152" s="165"/>
      <c r="ARL152" s="186"/>
      <c r="ARM152" s="165"/>
      <c r="ARN152" s="186"/>
      <c r="ARO152" s="165"/>
      <c r="ARP152" s="186"/>
      <c r="ARQ152" s="165"/>
      <c r="ARR152" s="186"/>
      <c r="ARS152" s="165"/>
      <c r="ART152" s="186"/>
      <c r="ARU152" s="165"/>
      <c r="ARV152" s="186"/>
      <c r="ARW152" s="165"/>
      <c r="ARX152" s="186"/>
      <c r="ARY152" s="165"/>
      <c r="ARZ152" s="186"/>
      <c r="ASA152" s="165"/>
      <c r="ASB152" s="186"/>
      <c r="ASC152" s="165"/>
      <c r="ASD152" s="186"/>
      <c r="ASE152" s="165"/>
      <c r="ASF152" s="186"/>
      <c r="ASG152" s="165"/>
      <c r="ASH152" s="186"/>
      <c r="ASI152" s="165"/>
      <c r="ASJ152" s="186"/>
      <c r="ASK152" s="165"/>
      <c r="ASL152" s="186"/>
      <c r="ASM152" s="165"/>
      <c r="ASN152" s="186"/>
      <c r="ASO152" s="165"/>
      <c r="ASP152" s="186"/>
      <c r="ASQ152" s="165"/>
      <c r="ASR152" s="186"/>
      <c r="ASS152" s="165"/>
      <c r="AST152" s="186"/>
      <c r="ASU152" s="165"/>
      <c r="ASV152" s="186"/>
      <c r="ASW152" s="165"/>
      <c r="ASX152" s="186"/>
      <c r="ASY152" s="165"/>
      <c r="ASZ152" s="186"/>
      <c r="ATA152" s="165"/>
      <c r="ATB152" s="186"/>
      <c r="ATC152" s="165"/>
      <c r="ATD152" s="186"/>
      <c r="ATE152" s="165"/>
      <c r="ATF152" s="186"/>
      <c r="ATG152" s="165"/>
      <c r="ATH152" s="186"/>
      <c r="ATI152" s="165"/>
      <c r="ATJ152" s="186"/>
      <c r="ATK152" s="165"/>
      <c r="ATL152" s="186"/>
      <c r="ATM152" s="165"/>
      <c r="ATN152" s="186"/>
      <c r="ATO152" s="165"/>
      <c r="ATP152" s="186"/>
      <c r="ATQ152" s="165"/>
      <c r="ATR152" s="186"/>
      <c r="ATS152" s="165"/>
      <c r="ATT152" s="186"/>
      <c r="ATU152" s="165"/>
      <c r="ATV152" s="186"/>
      <c r="ATW152" s="165"/>
      <c r="ATX152" s="186"/>
      <c r="ATY152" s="165"/>
      <c r="ATZ152" s="186"/>
      <c r="AUA152" s="165"/>
      <c r="AUB152" s="186"/>
      <c r="AUC152" s="165"/>
      <c r="AUD152" s="186"/>
      <c r="AUE152" s="165"/>
      <c r="AUF152" s="186"/>
      <c r="AUG152" s="165"/>
      <c r="AUH152" s="186"/>
      <c r="AUI152" s="165"/>
      <c r="AUJ152" s="186"/>
      <c r="AUK152" s="165"/>
      <c r="AUL152" s="186"/>
      <c r="AUM152" s="165"/>
      <c r="AUN152" s="186"/>
      <c r="AUO152" s="165"/>
      <c r="AUP152" s="186"/>
      <c r="AUQ152" s="165"/>
      <c r="AUR152" s="186"/>
      <c r="AUS152" s="165"/>
      <c r="AUT152" s="186"/>
      <c r="AUU152" s="165"/>
      <c r="AUV152" s="186"/>
      <c r="AUW152" s="165"/>
      <c r="AUX152" s="186"/>
      <c r="AUY152" s="165"/>
      <c r="AUZ152" s="186"/>
      <c r="AVA152" s="165"/>
      <c r="AVB152" s="186"/>
      <c r="AVC152" s="165"/>
      <c r="AVD152" s="186"/>
      <c r="AVE152" s="165"/>
      <c r="AVF152" s="186"/>
      <c r="AVG152" s="165"/>
      <c r="AVH152" s="186"/>
      <c r="AVI152" s="165"/>
      <c r="AVJ152" s="186"/>
      <c r="AVK152" s="165"/>
      <c r="AVL152" s="186"/>
      <c r="AVM152" s="165"/>
      <c r="AVN152" s="186"/>
      <c r="AVO152" s="165"/>
      <c r="AVP152" s="186"/>
      <c r="AVQ152" s="165"/>
      <c r="AVR152" s="186"/>
      <c r="AVS152" s="165"/>
      <c r="AVT152" s="186"/>
      <c r="AVU152" s="165"/>
      <c r="AVV152" s="186"/>
      <c r="AVW152" s="165"/>
      <c r="AVX152" s="186"/>
      <c r="AVY152" s="165"/>
      <c r="AVZ152" s="186"/>
      <c r="AWA152" s="165"/>
      <c r="AWB152" s="186"/>
      <c r="AWC152" s="165"/>
      <c r="AWD152" s="186"/>
      <c r="AWE152" s="165"/>
      <c r="AWF152" s="186"/>
      <c r="AWG152" s="165"/>
      <c r="AWH152" s="186"/>
      <c r="AWI152" s="165"/>
      <c r="AWJ152" s="186"/>
      <c r="AWK152" s="165"/>
      <c r="AWL152" s="186"/>
      <c r="AWM152" s="165"/>
      <c r="AWN152" s="186"/>
      <c r="AWO152" s="165"/>
      <c r="AWP152" s="186"/>
      <c r="AWQ152" s="165"/>
      <c r="AWR152" s="186"/>
      <c r="AWS152" s="165"/>
      <c r="AWT152" s="186"/>
      <c r="AWU152" s="165"/>
      <c r="AWV152" s="186"/>
      <c r="AWW152" s="165"/>
      <c r="AWX152" s="186"/>
      <c r="AWY152" s="165"/>
      <c r="AWZ152" s="186"/>
      <c r="AXA152" s="165"/>
      <c r="AXB152" s="186"/>
      <c r="AXC152" s="165"/>
      <c r="AXD152" s="186"/>
      <c r="AXE152" s="165"/>
      <c r="AXF152" s="186"/>
      <c r="AXG152" s="165"/>
      <c r="AXH152" s="186"/>
      <c r="AXI152" s="165"/>
      <c r="AXJ152" s="186"/>
      <c r="AXK152" s="165"/>
      <c r="AXL152" s="186"/>
      <c r="AXM152" s="165"/>
      <c r="AXN152" s="186"/>
      <c r="AXO152" s="165"/>
      <c r="AXP152" s="186"/>
      <c r="AXQ152" s="165"/>
      <c r="AXR152" s="186"/>
      <c r="AXS152" s="165"/>
      <c r="AXT152" s="186"/>
      <c r="AXU152" s="165"/>
      <c r="AXV152" s="186"/>
      <c r="AXW152" s="165"/>
      <c r="AXX152" s="186"/>
      <c r="AXY152" s="165"/>
      <c r="AXZ152" s="186"/>
      <c r="AYA152" s="165"/>
      <c r="AYB152" s="186"/>
      <c r="AYC152" s="165"/>
      <c r="AYD152" s="186"/>
      <c r="AYE152" s="165"/>
      <c r="AYF152" s="186"/>
      <c r="AYG152" s="165"/>
      <c r="AYH152" s="186"/>
      <c r="AYI152" s="165"/>
      <c r="AYJ152" s="186"/>
      <c r="AYK152" s="165"/>
      <c r="AYL152" s="186"/>
      <c r="AYM152" s="165"/>
      <c r="AYN152" s="186"/>
      <c r="AYO152" s="165"/>
      <c r="AYP152" s="186"/>
      <c r="AYQ152" s="165"/>
      <c r="AYR152" s="186"/>
      <c r="AYS152" s="165"/>
      <c r="AYT152" s="186"/>
      <c r="AYU152" s="165"/>
      <c r="AYV152" s="186"/>
      <c r="AYW152" s="165"/>
      <c r="AYX152" s="186"/>
      <c r="AYY152" s="165"/>
      <c r="AYZ152" s="186"/>
      <c r="AZA152" s="165"/>
      <c r="AZB152" s="186"/>
      <c r="AZC152" s="165"/>
      <c r="AZD152" s="186"/>
      <c r="AZE152" s="165"/>
      <c r="AZF152" s="186"/>
      <c r="AZG152" s="165"/>
      <c r="AZH152" s="186"/>
      <c r="AZI152" s="165"/>
      <c r="AZJ152" s="186"/>
      <c r="AZK152" s="165"/>
      <c r="AZL152" s="186"/>
      <c r="AZM152" s="165"/>
      <c r="AZN152" s="186"/>
      <c r="AZO152" s="165"/>
      <c r="AZP152" s="186"/>
      <c r="AZQ152" s="165"/>
      <c r="AZR152" s="186"/>
      <c r="AZS152" s="165"/>
      <c r="AZT152" s="186"/>
      <c r="AZU152" s="165"/>
      <c r="AZV152" s="186"/>
      <c r="AZW152" s="165"/>
      <c r="AZX152" s="186"/>
      <c r="AZY152" s="165"/>
      <c r="AZZ152" s="186"/>
      <c r="BAA152" s="165"/>
      <c r="BAB152" s="186"/>
      <c r="BAC152" s="165"/>
      <c r="BAD152" s="186"/>
      <c r="BAE152" s="165"/>
      <c r="BAF152" s="186"/>
      <c r="BAG152" s="165"/>
      <c r="BAH152" s="186"/>
      <c r="BAI152" s="165"/>
      <c r="BAJ152" s="186"/>
      <c r="BAK152" s="165"/>
      <c r="BAL152" s="186"/>
      <c r="BAM152" s="165"/>
      <c r="BAN152" s="186"/>
      <c r="BAO152" s="165"/>
      <c r="BAP152" s="186"/>
      <c r="BAQ152" s="165"/>
      <c r="BAR152" s="186"/>
      <c r="BAS152" s="165"/>
      <c r="BAT152" s="186"/>
      <c r="BAU152" s="165"/>
      <c r="BAV152" s="186"/>
      <c r="BAW152" s="165"/>
      <c r="BAX152" s="186"/>
      <c r="BAY152" s="165"/>
      <c r="BAZ152" s="186"/>
      <c r="BBA152" s="165"/>
      <c r="BBB152" s="186"/>
      <c r="BBC152" s="165"/>
      <c r="BBD152" s="186"/>
      <c r="BBE152" s="165"/>
      <c r="BBF152" s="186"/>
      <c r="BBG152" s="165"/>
      <c r="BBH152" s="186"/>
      <c r="BBI152" s="165"/>
      <c r="BBJ152" s="186"/>
      <c r="BBK152" s="165"/>
      <c r="BBL152" s="186"/>
      <c r="BBM152" s="165"/>
      <c r="BBN152" s="186"/>
      <c r="BBO152" s="165"/>
      <c r="BBP152" s="186"/>
      <c r="BBQ152" s="165"/>
      <c r="BBR152" s="186"/>
      <c r="BBS152" s="165"/>
      <c r="BBT152" s="186"/>
      <c r="BBU152" s="165"/>
      <c r="BBV152" s="186"/>
      <c r="BBW152" s="165"/>
      <c r="BBX152" s="186"/>
      <c r="BBY152" s="165"/>
      <c r="BBZ152" s="186"/>
      <c r="BCA152" s="165"/>
      <c r="BCB152" s="186"/>
      <c r="BCC152" s="165"/>
      <c r="BCD152" s="186"/>
      <c r="BCE152" s="165"/>
      <c r="BCF152" s="186"/>
      <c r="BCG152" s="165"/>
      <c r="BCH152" s="186"/>
      <c r="BCI152" s="165"/>
      <c r="BCJ152" s="186"/>
      <c r="BCK152" s="165"/>
      <c r="BCL152" s="186"/>
      <c r="BCM152" s="165"/>
      <c r="BCN152" s="186"/>
      <c r="BCO152" s="165"/>
      <c r="BCP152" s="186"/>
      <c r="BCQ152" s="165"/>
      <c r="BCR152" s="186"/>
      <c r="BCS152" s="165"/>
      <c r="BCT152" s="186"/>
      <c r="BCU152" s="165"/>
      <c r="BCV152" s="186"/>
      <c r="BCW152" s="165"/>
      <c r="BCX152" s="186"/>
      <c r="BCY152" s="165"/>
      <c r="BCZ152" s="186"/>
      <c r="BDA152" s="165"/>
      <c r="BDB152" s="186"/>
      <c r="BDC152" s="165"/>
      <c r="BDD152" s="186"/>
      <c r="BDE152" s="165"/>
      <c r="BDF152" s="186"/>
      <c r="BDG152" s="165"/>
      <c r="BDH152" s="186"/>
      <c r="BDI152" s="165"/>
      <c r="BDJ152" s="186"/>
      <c r="BDK152" s="165"/>
      <c r="BDL152" s="186"/>
      <c r="BDM152" s="165"/>
      <c r="BDN152" s="186"/>
      <c r="BDO152" s="165"/>
      <c r="BDP152" s="186"/>
      <c r="BDQ152" s="165"/>
      <c r="BDR152" s="186"/>
      <c r="BDS152" s="165"/>
      <c r="BDT152" s="186"/>
      <c r="BDU152" s="165"/>
      <c r="BDV152" s="186"/>
      <c r="BDW152" s="165"/>
      <c r="BDX152" s="186"/>
      <c r="BDY152" s="165"/>
      <c r="BDZ152" s="186"/>
      <c r="BEA152" s="165"/>
      <c r="BEB152" s="186"/>
      <c r="BEC152" s="165"/>
      <c r="BED152" s="186"/>
      <c r="BEE152" s="165"/>
      <c r="BEF152" s="186"/>
      <c r="BEG152" s="165"/>
      <c r="BEH152" s="186"/>
      <c r="BEI152" s="165"/>
      <c r="BEJ152" s="186"/>
      <c r="BEK152" s="165"/>
      <c r="BEL152" s="186"/>
      <c r="BEM152" s="165"/>
      <c r="BEN152" s="186"/>
      <c r="BEO152" s="165"/>
      <c r="BEP152" s="186"/>
      <c r="BEQ152" s="165"/>
      <c r="BER152" s="186"/>
      <c r="BES152" s="165"/>
      <c r="BET152" s="186"/>
      <c r="BEU152" s="165"/>
      <c r="BEV152" s="186"/>
      <c r="BEW152" s="165"/>
      <c r="BEX152" s="186"/>
      <c r="BEY152" s="165"/>
      <c r="BEZ152" s="186"/>
      <c r="BFA152" s="165"/>
      <c r="BFB152" s="186"/>
      <c r="BFC152" s="165"/>
      <c r="BFD152" s="186"/>
      <c r="BFE152" s="165"/>
      <c r="BFF152" s="186"/>
      <c r="BFG152" s="165"/>
      <c r="BFH152" s="186"/>
      <c r="BFI152" s="165"/>
      <c r="BFJ152" s="186"/>
      <c r="BFK152" s="165"/>
      <c r="BFL152" s="186"/>
      <c r="BFM152" s="165"/>
      <c r="BFN152" s="186"/>
      <c r="BFO152" s="165"/>
      <c r="BFP152" s="186"/>
      <c r="BFQ152" s="165"/>
      <c r="BFR152" s="186"/>
      <c r="BFS152" s="165"/>
      <c r="BFT152" s="186"/>
      <c r="BFU152" s="165"/>
      <c r="BFV152" s="186"/>
      <c r="BFW152" s="165"/>
      <c r="BFX152" s="186"/>
      <c r="BFY152" s="165"/>
      <c r="BFZ152" s="186"/>
      <c r="BGA152" s="165"/>
      <c r="BGB152" s="186"/>
      <c r="BGC152" s="165"/>
      <c r="BGD152" s="186"/>
      <c r="BGE152" s="165"/>
      <c r="BGF152" s="186"/>
      <c r="BGG152" s="165"/>
      <c r="BGH152" s="186"/>
      <c r="BGI152" s="165"/>
      <c r="BGJ152" s="186"/>
      <c r="BGK152" s="165"/>
      <c r="BGL152" s="186"/>
      <c r="BGM152" s="165"/>
      <c r="BGN152" s="186"/>
      <c r="BGO152" s="165"/>
      <c r="BGP152" s="186"/>
      <c r="BGQ152" s="165"/>
      <c r="BGR152" s="186"/>
      <c r="BGS152" s="165"/>
      <c r="BGT152" s="186"/>
      <c r="BGU152" s="165"/>
      <c r="BGV152" s="186"/>
      <c r="BGW152" s="165"/>
      <c r="BGX152" s="186"/>
      <c r="BGY152" s="165"/>
      <c r="BGZ152" s="186"/>
      <c r="BHA152" s="165"/>
      <c r="BHB152" s="186"/>
      <c r="BHC152" s="165"/>
      <c r="BHD152" s="186"/>
      <c r="BHE152" s="165"/>
      <c r="BHF152" s="186"/>
      <c r="BHG152" s="165"/>
      <c r="BHH152" s="186"/>
      <c r="BHI152" s="165"/>
      <c r="BHJ152" s="186"/>
      <c r="BHK152" s="165"/>
      <c r="BHL152" s="186"/>
      <c r="BHM152" s="165"/>
      <c r="BHN152" s="186"/>
      <c r="BHO152" s="165"/>
      <c r="BHP152" s="186"/>
      <c r="BHQ152" s="165"/>
      <c r="BHR152" s="186"/>
      <c r="BHS152" s="165"/>
      <c r="BHT152" s="186"/>
      <c r="BHU152" s="165"/>
      <c r="BHV152" s="186"/>
      <c r="BHW152" s="165"/>
      <c r="BHX152" s="186"/>
      <c r="BHY152" s="165"/>
      <c r="BHZ152" s="186"/>
      <c r="BIA152" s="165"/>
      <c r="BIB152" s="186"/>
      <c r="BIC152" s="165"/>
      <c r="BID152" s="186"/>
      <c r="BIE152" s="165"/>
      <c r="BIF152" s="186"/>
      <c r="BIG152" s="165"/>
      <c r="BIH152" s="186"/>
      <c r="BII152" s="165"/>
      <c r="BIJ152" s="186"/>
      <c r="BIK152" s="165"/>
      <c r="BIL152" s="186"/>
      <c r="BIM152" s="165"/>
      <c r="BIN152" s="186"/>
      <c r="BIO152" s="165"/>
      <c r="BIP152" s="186"/>
      <c r="BIQ152" s="165"/>
      <c r="BIR152" s="186"/>
      <c r="BIS152" s="165"/>
      <c r="BIT152" s="186"/>
      <c r="BIU152" s="165"/>
      <c r="BIV152" s="186"/>
      <c r="BIW152" s="165"/>
      <c r="BIX152" s="186"/>
      <c r="BIY152" s="165"/>
      <c r="BIZ152" s="186"/>
      <c r="BJA152" s="165"/>
      <c r="BJB152" s="186"/>
      <c r="BJC152" s="165"/>
      <c r="BJD152" s="186"/>
      <c r="BJE152" s="165"/>
      <c r="BJF152" s="186"/>
      <c r="BJG152" s="165"/>
      <c r="BJH152" s="186"/>
      <c r="BJI152" s="165"/>
      <c r="BJJ152" s="186"/>
      <c r="BJK152" s="165"/>
      <c r="BJL152" s="186"/>
      <c r="BJM152" s="165"/>
      <c r="BJN152" s="186"/>
      <c r="BJO152" s="165"/>
      <c r="BJP152" s="186"/>
      <c r="BJQ152" s="165"/>
      <c r="BJR152" s="186"/>
      <c r="BJS152" s="165"/>
      <c r="BJT152" s="186"/>
      <c r="BJU152" s="165"/>
      <c r="BJV152" s="186"/>
      <c r="BJW152" s="165"/>
      <c r="BJX152" s="186"/>
      <c r="BJY152" s="165"/>
      <c r="BJZ152" s="186"/>
      <c r="BKA152" s="165"/>
      <c r="BKB152" s="186"/>
      <c r="BKC152" s="165"/>
      <c r="BKD152" s="186"/>
      <c r="BKE152" s="165"/>
      <c r="BKF152" s="186"/>
      <c r="BKG152" s="165"/>
      <c r="BKH152" s="186"/>
      <c r="BKI152" s="165"/>
      <c r="BKJ152" s="186"/>
      <c r="BKK152" s="165"/>
      <c r="BKL152" s="186"/>
      <c r="BKM152" s="165"/>
      <c r="BKN152" s="186"/>
      <c r="BKO152" s="165"/>
      <c r="BKP152" s="186"/>
      <c r="BKQ152" s="165"/>
      <c r="BKR152" s="186"/>
      <c r="BKS152" s="165"/>
      <c r="BKT152" s="186"/>
      <c r="BKU152" s="165"/>
      <c r="BKV152" s="186"/>
      <c r="BKW152" s="165"/>
      <c r="BKX152" s="186"/>
      <c r="BKY152" s="165"/>
      <c r="BKZ152" s="186"/>
      <c r="BLA152" s="165"/>
      <c r="BLB152" s="186"/>
      <c r="BLC152" s="165"/>
      <c r="BLD152" s="186"/>
      <c r="BLE152" s="165"/>
      <c r="BLF152" s="186"/>
      <c r="BLG152" s="165"/>
      <c r="BLH152" s="186"/>
      <c r="BLI152" s="165"/>
      <c r="BLJ152" s="186"/>
      <c r="BLK152" s="165"/>
      <c r="BLL152" s="186"/>
      <c r="BLM152" s="165"/>
      <c r="BLN152" s="186"/>
      <c r="BLO152" s="165"/>
      <c r="BLP152" s="186"/>
      <c r="BLQ152" s="165"/>
      <c r="BLR152" s="186"/>
      <c r="BLS152" s="165"/>
      <c r="BLT152" s="186"/>
      <c r="BLU152" s="165"/>
      <c r="BLV152" s="186"/>
      <c r="BLW152" s="165"/>
      <c r="BLX152" s="186"/>
      <c r="BLY152" s="165"/>
      <c r="BLZ152" s="186"/>
      <c r="BMA152" s="165"/>
      <c r="BMB152" s="186"/>
      <c r="BMC152" s="165"/>
      <c r="BMD152" s="186"/>
      <c r="BME152" s="165"/>
      <c r="BMF152" s="186"/>
      <c r="BMG152" s="165"/>
      <c r="BMH152" s="186"/>
      <c r="BMI152" s="165"/>
      <c r="BMJ152" s="186"/>
      <c r="BMK152" s="165"/>
      <c r="BML152" s="186"/>
      <c r="BMM152" s="165"/>
      <c r="BMN152" s="186"/>
      <c r="BMO152" s="165"/>
      <c r="BMP152" s="186"/>
      <c r="BMQ152" s="165"/>
      <c r="BMR152" s="186"/>
      <c r="BMS152" s="165"/>
      <c r="BMT152" s="186"/>
      <c r="BMU152" s="165"/>
      <c r="BMV152" s="186"/>
      <c r="BMW152" s="165"/>
      <c r="BMX152" s="186"/>
      <c r="BMY152" s="165"/>
      <c r="BMZ152" s="186"/>
      <c r="BNA152" s="165"/>
      <c r="BNB152" s="186"/>
      <c r="BNC152" s="165"/>
      <c r="BND152" s="186"/>
      <c r="BNE152" s="165"/>
      <c r="BNF152" s="186"/>
      <c r="BNG152" s="165"/>
      <c r="BNH152" s="186"/>
      <c r="BNI152" s="165"/>
      <c r="BNJ152" s="186"/>
      <c r="BNK152" s="165"/>
      <c r="BNL152" s="186"/>
      <c r="BNM152" s="165"/>
      <c r="BNN152" s="186"/>
      <c r="BNO152" s="165"/>
      <c r="BNP152" s="186"/>
      <c r="BNQ152" s="165"/>
      <c r="BNR152" s="186"/>
      <c r="BNS152" s="165"/>
      <c r="BNT152" s="186"/>
      <c r="BNU152" s="165"/>
      <c r="BNV152" s="186"/>
      <c r="BNW152" s="165"/>
      <c r="BNX152" s="186"/>
      <c r="BNY152" s="165"/>
      <c r="BNZ152" s="186"/>
      <c r="BOA152" s="165"/>
      <c r="BOB152" s="186"/>
      <c r="BOC152" s="165"/>
      <c r="BOD152" s="186"/>
      <c r="BOE152" s="165"/>
      <c r="BOF152" s="186"/>
      <c r="BOG152" s="165"/>
      <c r="BOH152" s="186"/>
      <c r="BOI152" s="165"/>
      <c r="BOJ152" s="186"/>
      <c r="BOK152" s="165"/>
      <c r="BOL152" s="186"/>
      <c r="BOM152" s="165"/>
      <c r="BON152" s="186"/>
      <c r="BOO152" s="165"/>
      <c r="BOP152" s="186"/>
      <c r="BOQ152" s="165"/>
      <c r="BOR152" s="186"/>
      <c r="BOS152" s="165"/>
      <c r="BOT152" s="186"/>
      <c r="BOU152" s="165"/>
      <c r="BOV152" s="186"/>
      <c r="BOW152" s="165"/>
      <c r="BOX152" s="186"/>
      <c r="BOY152" s="165"/>
      <c r="BOZ152" s="186"/>
      <c r="BPA152" s="165"/>
      <c r="BPB152" s="186"/>
      <c r="BPC152" s="165"/>
      <c r="BPD152" s="186"/>
      <c r="BPE152" s="165"/>
      <c r="BPF152" s="186"/>
      <c r="BPG152" s="165"/>
      <c r="BPH152" s="186"/>
      <c r="BPI152" s="165"/>
      <c r="BPJ152" s="186"/>
      <c r="BPK152" s="165"/>
      <c r="BPL152" s="186"/>
      <c r="BPM152" s="165"/>
      <c r="BPN152" s="186"/>
      <c r="BPO152" s="165"/>
      <c r="BPP152" s="186"/>
      <c r="BPQ152" s="165"/>
      <c r="BPR152" s="186"/>
      <c r="BPS152" s="165"/>
      <c r="BPT152" s="186"/>
      <c r="BPU152" s="165"/>
      <c r="BPV152" s="186"/>
      <c r="BPW152" s="165"/>
      <c r="BPX152" s="186"/>
      <c r="BPY152" s="165"/>
      <c r="BPZ152" s="186"/>
      <c r="BQA152" s="165"/>
      <c r="BQB152" s="186"/>
      <c r="BQC152" s="165"/>
      <c r="BQD152" s="186"/>
      <c r="BQE152" s="165"/>
      <c r="BQF152" s="186"/>
      <c r="BQG152" s="165"/>
      <c r="BQH152" s="186"/>
      <c r="BQI152" s="165"/>
      <c r="BQJ152" s="186"/>
      <c r="BQK152" s="165"/>
      <c r="BQL152" s="186"/>
      <c r="BQM152" s="165"/>
      <c r="BQN152" s="186"/>
      <c r="BQO152" s="165"/>
      <c r="BQP152" s="186"/>
      <c r="BQQ152" s="165"/>
      <c r="BQR152" s="186"/>
      <c r="BQS152" s="165"/>
      <c r="BQT152" s="186"/>
      <c r="BQU152" s="165"/>
      <c r="BQV152" s="186"/>
      <c r="BQW152" s="165"/>
      <c r="BQX152" s="186"/>
      <c r="BQY152" s="165"/>
      <c r="BQZ152" s="186"/>
      <c r="BRA152" s="165"/>
      <c r="BRB152" s="186"/>
      <c r="BRC152" s="165"/>
      <c r="BRD152" s="186"/>
      <c r="BRE152" s="165"/>
      <c r="BRF152" s="186"/>
      <c r="BRG152" s="165"/>
      <c r="BRH152" s="186"/>
      <c r="BRI152" s="165"/>
      <c r="BRJ152" s="186"/>
      <c r="BRK152" s="165"/>
      <c r="BRL152" s="186"/>
      <c r="BRM152" s="165"/>
      <c r="BRN152" s="186"/>
      <c r="BRO152" s="165"/>
      <c r="BRP152" s="186"/>
      <c r="BRQ152" s="165"/>
      <c r="BRR152" s="186"/>
      <c r="BRS152" s="165"/>
      <c r="BRT152" s="186"/>
      <c r="BRU152" s="165"/>
      <c r="BRV152" s="186"/>
      <c r="BRW152" s="165"/>
      <c r="BRX152" s="186"/>
      <c r="BRY152" s="165"/>
      <c r="BRZ152" s="186"/>
      <c r="BSA152" s="165"/>
      <c r="BSB152" s="186"/>
      <c r="BSC152" s="165"/>
      <c r="BSD152" s="186"/>
      <c r="BSE152" s="165"/>
      <c r="BSF152" s="186"/>
      <c r="BSG152" s="165"/>
      <c r="BSH152" s="186"/>
      <c r="BSI152" s="165"/>
      <c r="BSJ152" s="186"/>
      <c r="BSK152" s="165"/>
      <c r="BSL152" s="186"/>
      <c r="BSM152" s="165"/>
      <c r="BSN152" s="186"/>
      <c r="BSO152" s="165"/>
      <c r="BSP152" s="186"/>
      <c r="BSQ152" s="165"/>
      <c r="BSR152" s="186"/>
      <c r="BSS152" s="165"/>
      <c r="BST152" s="186"/>
      <c r="BSU152" s="165"/>
      <c r="BSV152" s="186"/>
      <c r="BSW152" s="165"/>
      <c r="BSX152" s="186"/>
      <c r="BSY152" s="165"/>
      <c r="BSZ152" s="186"/>
      <c r="BTA152" s="165"/>
      <c r="BTB152" s="186"/>
      <c r="BTC152" s="165"/>
      <c r="BTD152" s="186"/>
      <c r="BTE152" s="165"/>
      <c r="BTF152" s="186"/>
      <c r="BTG152" s="165"/>
      <c r="BTH152" s="186"/>
      <c r="BTI152" s="165"/>
      <c r="BTJ152" s="186"/>
      <c r="BTK152" s="165"/>
      <c r="BTL152" s="186"/>
      <c r="BTM152" s="165"/>
      <c r="BTN152" s="186"/>
      <c r="BTO152" s="165"/>
      <c r="BTP152" s="186"/>
      <c r="BTQ152" s="165"/>
      <c r="BTR152" s="186"/>
      <c r="BTS152" s="165"/>
      <c r="BTT152" s="186"/>
      <c r="BTU152" s="165"/>
      <c r="BTV152" s="186"/>
      <c r="BTW152" s="165"/>
      <c r="BTX152" s="186"/>
      <c r="BTY152" s="165"/>
      <c r="BTZ152" s="186"/>
      <c r="BUA152" s="165"/>
      <c r="BUB152" s="186"/>
      <c r="BUC152" s="165"/>
      <c r="BUD152" s="186"/>
      <c r="BUE152" s="165"/>
      <c r="BUF152" s="186"/>
      <c r="BUG152" s="165"/>
      <c r="BUH152" s="186"/>
      <c r="BUI152" s="165"/>
      <c r="BUJ152" s="186"/>
      <c r="BUK152" s="165"/>
      <c r="BUL152" s="186"/>
      <c r="BUM152" s="165"/>
      <c r="BUN152" s="186"/>
      <c r="BUO152" s="165"/>
      <c r="BUP152" s="186"/>
      <c r="BUQ152" s="165"/>
      <c r="BUR152" s="186"/>
      <c r="BUS152" s="165"/>
      <c r="BUT152" s="186"/>
      <c r="BUU152" s="165"/>
      <c r="BUV152" s="186"/>
      <c r="BUW152" s="165"/>
      <c r="BUX152" s="186"/>
      <c r="BUY152" s="165"/>
      <c r="BUZ152" s="186"/>
      <c r="BVA152" s="165"/>
      <c r="BVB152" s="186"/>
      <c r="BVC152" s="165"/>
      <c r="BVD152" s="186"/>
      <c r="BVE152" s="165"/>
      <c r="BVF152" s="186"/>
      <c r="BVG152" s="165"/>
      <c r="BVH152" s="186"/>
      <c r="BVI152" s="165"/>
      <c r="BVJ152" s="186"/>
      <c r="BVK152" s="165"/>
      <c r="BVL152" s="186"/>
      <c r="BVM152" s="165"/>
      <c r="BVN152" s="186"/>
      <c r="BVO152" s="165"/>
      <c r="BVP152" s="186"/>
      <c r="BVQ152" s="165"/>
      <c r="BVR152" s="186"/>
      <c r="BVS152" s="165"/>
      <c r="BVT152" s="186"/>
      <c r="BVU152" s="165"/>
      <c r="BVV152" s="186"/>
      <c r="BVW152" s="165"/>
      <c r="BVX152" s="186"/>
      <c r="BVY152" s="165"/>
      <c r="BVZ152" s="186"/>
      <c r="BWA152" s="165"/>
      <c r="BWB152" s="186"/>
      <c r="BWC152" s="165"/>
      <c r="BWD152" s="186"/>
      <c r="BWE152" s="165"/>
      <c r="BWF152" s="186"/>
      <c r="BWG152" s="165"/>
      <c r="BWH152" s="186"/>
      <c r="BWI152" s="165"/>
      <c r="BWJ152" s="186"/>
      <c r="BWK152" s="165"/>
      <c r="BWL152" s="186"/>
      <c r="BWM152" s="165"/>
      <c r="BWN152" s="186"/>
      <c r="BWO152" s="165"/>
      <c r="BWP152" s="186"/>
      <c r="BWQ152" s="165"/>
      <c r="BWR152" s="186"/>
      <c r="BWS152" s="165"/>
      <c r="BWT152" s="186"/>
      <c r="BWU152" s="165"/>
      <c r="BWV152" s="186"/>
      <c r="BWW152" s="165"/>
      <c r="BWX152" s="186"/>
      <c r="BWY152" s="165"/>
      <c r="BWZ152" s="186"/>
      <c r="BXA152" s="165"/>
      <c r="BXB152" s="186"/>
      <c r="BXC152" s="165"/>
      <c r="BXD152" s="186"/>
      <c r="BXE152" s="165"/>
      <c r="BXF152" s="186"/>
      <c r="BXG152" s="165"/>
      <c r="BXH152" s="186"/>
      <c r="BXI152" s="165"/>
      <c r="BXJ152" s="186"/>
      <c r="BXK152" s="165"/>
      <c r="BXL152" s="186"/>
      <c r="BXM152" s="165"/>
      <c r="BXN152" s="186"/>
      <c r="BXO152" s="165"/>
      <c r="BXP152" s="186"/>
      <c r="BXQ152" s="165"/>
      <c r="BXR152" s="186"/>
      <c r="BXS152" s="165"/>
      <c r="BXT152" s="186"/>
      <c r="BXU152" s="165"/>
      <c r="BXV152" s="186"/>
      <c r="BXW152" s="165"/>
      <c r="BXX152" s="186"/>
      <c r="BXY152" s="165"/>
      <c r="BXZ152" s="186"/>
      <c r="BYA152" s="165"/>
      <c r="BYB152" s="186"/>
      <c r="BYC152" s="165"/>
      <c r="BYD152" s="186"/>
      <c r="BYE152" s="165"/>
      <c r="BYF152" s="186"/>
      <c r="BYG152" s="165"/>
      <c r="BYH152" s="186"/>
      <c r="BYI152" s="165"/>
      <c r="BYJ152" s="186"/>
      <c r="BYK152" s="165"/>
      <c r="BYL152" s="186"/>
      <c r="BYM152" s="165"/>
      <c r="BYN152" s="186"/>
      <c r="BYO152" s="165"/>
      <c r="BYP152" s="186"/>
      <c r="BYQ152" s="165"/>
      <c r="BYR152" s="186"/>
      <c r="BYS152" s="165"/>
      <c r="BYT152" s="186"/>
      <c r="BYU152" s="165"/>
      <c r="BYV152" s="186"/>
      <c r="BYW152" s="165"/>
      <c r="BYX152" s="186"/>
      <c r="BYY152" s="165"/>
      <c r="BYZ152" s="186"/>
      <c r="BZA152" s="165"/>
      <c r="BZB152" s="186"/>
      <c r="BZC152" s="165"/>
      <c r="BZD152" s="186"/>
      <c r="BZE152" s="165"/>
      <c r="BZF152" s="186"/>
      <c r="BZG152" s="165"/>
      <c r="BZH152" s="186"/>
      <c r="BZI152" s="165"/>
      <c r="BZJ152" s="186"/>
      <c r="BZK152" s="165"/>
      <c r="BZL152" s="186"/>
      <c r="BZM152" s="165"/>
      <c r="BZN152" s="186"/>
      <c r="BZO152" s="165"/>
      <c r="BZP152" s="186"/>
      <c r="BZQ152" s="165"/>
      <c r="BZR152" s="186"/>
      <c r="BZS152" s="165"/>
      <c r="BZT152" s="186"/>
      <c r="BZU152" s="165"/>
      <c r="BZV152" s="186"/>
      <c r="BZW152" s="165"/>
      <c r="BZX152" s="186"/>
      <c r="BZY152" s="165"/>
      <c r="BZZ152" s="186"/>
      <c r="CAA152" s="165"/>
      <c r="CAB152" s="186"/>
      <c r="CAC152" s="165"/>
      <c r="CAD152" s="186"/>
      <c r="CAE152" s="165"/>
      <c r="CAF152" s="186"/>
      <c r="CAG152" s="165"/>
      <c r="CAH152" s="186"/>
      <c r="CAI152" s="165"/>
      <c r="CAJ152" s="186"/>
      <c r="CAK152" s="165"/>
      <c r="CAL152" s="186"/>
      <c r="CAM152" s="165"/>
      <c r="CAN152" s="186"/>
      <c r="CAO152" s="165"/>
      <c r="CAP152" s="186"/>
      <c r="CAQ152" s="165"/>
      <c r="CAR152" s="186"/>
      <c r="CAS152" s="165"/>
      <c r="CAT152" s="186"/>
      <c r="CAU152" s="165"/>
      <c r="CAV152" s="186"/>
      <c r="CAW152" s="165"/>
      <c r="CAX152" s="186"/>
      <c r="CAY152" s="165"/>
      <c r="CAZ152" s="186"/>
      <c r="CBA152" s="165"/>
      <c r="CBB152" s="186"/>
      <c r="CBC152" s="165"/>
      <c r="CBD152" s="186"/>
      <c r="CBE152" s="165"/>
      <c r="CBF152" s="186"/>
      <c r="CBG152" s="165"/>
      <c r="CBH152" s="186"/>
      <c r="CBI152" s="165"/>
      <c r="CBJ152" s="186"/>
      <c r="CBK152" s="165"/>
      <c r="CBL152" s="186"/>
      <c r="CBM152" s="165"/>
      <c r="CBN152" s="186"/>
      <c r="CBO152" s="165"/>
      <c r="CBP152" s="186"/>
      <c r="CBQ152" s="165"/>
      <c r="CBR152" s="186"/>
      <c r="CBS152" s="165"/>
      <c r="CBT152" s="186"/>
      <c r="CBU152" s="165"/>
      <c r="CBV152" s="186"/>
      <c r="CBW152" s="165"/>
      <c r="CBX152" s="186"/>
      <c r="CBY152" s="165"/>
      <c r="CBZ152" s="186"/>
      <c r="CCA152" s="165"/>
      <c r="CCB152" s="186"/>
      <c r="CCC152" s="165"/>
      <c r="CCD152" s="186"/>
      <c r="CCE152" s="165"/>
      <c r="CCF152" s="186"/>
      <c r="CCG152" s="165"/>
      <c r="CCH152" s="186"/>
      <c r="CCI152" s="165"/>
      <c r="CCJ152" s="186"/>
      <c r="CCK152" s="165"/>
      <c r="CCL152" s="186"/>
      <c r="CCM152" s="165"/>
      <c r="CCN152" s="186"/>
      <c r="CCO152" s="165"/>
      <c r="CCP152" s="186"/>
      <c r="CCQ152" s="165"/>
      <c r="CCR152" s="186"/>
      <c r="CCS152" s="165"/>
      <c r="CCT152" s="186"/>
      <c r="CCU152" s="165"/>
      <c r="CCV152" s="186"/>
      <c r="CCW152" s="165"/>
      <c r="CCX152" s="186"/>
      <c r="CCY152" s="165"/>
      <c r="CCZ152" s="186"/>
      <c r="CDA152" s="165"/>
      <c r="CDB152" s="186"/>
      <c r="CDC152" s="165"/>
      <c r="CDD152" s="186"/>
      <c r="CDE152" s="165"/>
      <c r="CDF152" s="186"/>
      <c r="CDG152" s="165"/>
      <c r="CDH152" s="186"/>
      <c r="CDI152" s="165"/>
      <c r="CDJ152" s="186"/>
      <c r="CDK152" s="165"/>
      <c r="CDL152" s="186"/>
      <c r="CDM152" s="165"/>
      <c r="CDN152" s="186"/>
      <c r="CDO152" s="165"/>
      <c r="CDP152" s="186"/>
      <c r="CDQ152" s="165"/>
      <c r="CDR152" s="186"/>
      <c r="CDS152" s="165"/>
      <c r="CDT152" s="186"/>
      <c r="CDU152" s="165"/>
      <c r="CDV152" s="186"/>
      <c r="CDW152" s="165"/>
      <c r="CDX152" s="186"/>
      <c r="CDY152" s="165"/>
      <c r="CDZ152" s="186"/>
      <c r="CEA152" s="165"/>
      <c r="CEB152" s="186"/>
      <c r="CEC152" s="165"/>
      <c r="CED152" s="186"/>
      <c r="CEE152" s="165"/>
      <c r="CEF152" s="186"/>
      <c r="CEG152" s="165"/>
      <c r="CEH152" s="186"/>
      <c r="CEI152" s="165"/>
      <c r="CEJ152" s="186"/>
      <c r="CEK152" s="165"/>
      <c r="CEL152" s="186"/>
      <c r="CEM152" s="165"/>
      <c r="CEN152" s="186"/>
      <c r="CEO152" s="165"/>
      <c r="CEP152" s="186"/>
      <c r="CEQ152" s="165"/>
      <c r="CER152" s="186"/>
      <c r="CES152" s="165"/>
      <c r="CET152" s="186"/>
      <c r="CEU152" s="165"/>
      <c r="CEV152" s="186"/>
      <c r="CEW152" s="165"/>
      <c r="CEX152" s="186"/>
      <c r="CEY152" s="165"/>
      <c r="CEZ152" s="186"/>
      <c r="CFA152" s="165"/>
      <c r="CFB152" s="186"/>
      <c r="CFC152" s="165"/>
      <c r="CFD152" s="186"/>
      <c r="CFE152" s="165"/>
      <c r="CFF152" s="186"/>
      <c r="CFG152" s="165"/>
      <c r="CFH152" s="186"/>
      <c r="CFI152" s="165"/>
      <c r="CFJ152" s="186"/>
      <c r="CFK152" s="165"/>
      <c r="CFL152" s="186"/>
      <c r="CFM152" s="165"/>
      <c r="CFN152" s="186"/>
      <c r="CFO152" s="165"/>
      <c r="CFP152" s="186"/>
      <c r="CFQ152" s="165"/>
      <c r="CFR152" s="186"/>
      <c r="CFS152" s="165"/>
      <c r="CFT152" s="186"/>
      <c r="CFU152" s="165"/>
      <c r="CFV152" s="186"/>
      <c r="CFW152" s="165"/>
      <c r="CFX152" s="186"/>
      <c r="CFY152" s="165"/>
      <c r="CFZ152" s="186"/>
      <c r="CGA152" s="165"/>
      <c r="CGB152" s="186"/>
      <c r="CGC152" s="165"/>
      <c r="CGD152" s="186"/>
      <c r="CGE152" s="165"/>
      <c r="CGF152" s="186"/>
      <c r="CGG152" s="165"/>
      <c r="CGH152" s="186"/>
      <c r="CGI152" s="165"/>
      <c r="CGJ152" s="186"/>
      <c r="CGK152" s="165"/>
      <c r="CGL152" s="186"/>
      <c r="CGM152" s="165"/>
      <c r="CGN152" s="186"/>
      <c r="CGO152" s="165"/>
      <c r="CGP152" s="186"/>
      <c r="CGQ152" s="165"/>
      <c r="CGR152" s="186"/>
      <c r="CGS152" s="165"/>
      <c r="CGT152" s="186"/>
      <c r="CGU152" s="165"/>
      <c r="CGV152" s="186"/>
      <c r="CGW152" s="165"/>
      <c r="CGX152" s="186"/>
      <c r="CGY152" s="165"/>
      <c r="CGZ152" s="186"/>
      <c r="CHA152" s="165"/>
      <c r="CHB152" s="186"/>
      <c r="CHC152" s="165"/>
      <c r="CHD152" s="186"/>
      <c r="CHE152" s="165"/>
      <c r="CHF152" s="186"/>
      <c r="CHG152" s="165"/>
      <c r="CHH152" s="186"/>
      <c r="CHI152" s="165"/>
      <c r="CHJ152" s="186"/>
      <c r="CHK152" s="165"/>
      <c r="CHL152" s="186"/>
      <c r="CHM152" s="165"/>
      <c r="CHN152" s="186"/>
      <c r="CHO152" s="165"/>
      <c r="CHP152" s="186"/>
      <c r="CHQ152" s="165"/>
      <c r="CHR152" s="186"/>
      <c r="CHS152" s="165"/>
      <c r="CHT152" s="186"/>
      <c r="CHU152" s="165"/>
      <c r="CHV152" s="186"/>
      <c r="CHW152" s="165"/>
      <c r="CHX152" s="186"/>
      <c r="CHY152" s="165"/>
      <c r="CHZ152" s="186"/>
      <c r="CIA152" s="165"/>
      <c r="CIB152" s="186"/>
      <c r="CIC152" s="165"/>
      <c r="CID152" s="186"/>
      <c r="CIE152" s="165"/>
      <c r="CIF152" s="186"/>
      <c r="CIG152" s="165"/>
      <c r="CIH152" s="186"/>
      <c r="CII152" s="165"/>
      <c r="CIJ152" s="186"/>
      <c r="CIK152" s="165"/>
      <c r="CIL152" s="186"/>
      <c r="CIM152" s="165"/>
      <c r="CIN152" s="186"/>
      <c r="CIO152" s="165"/>
      <c r="CIP152" s="186"/>
      <c r="CIQ152" s="165"/>
      <c r="CIR152" s="186"/>
      <c r="CIS152" s="165"/>
      <c r="CIT152" s="186"/>
      <c r="CIU152" s="165"/>
      <c r="CIV152" s="186"/>
      <c r="CIW152" s="165"/>
      <c r="CIX152" s="186"/>
      <c r="CIY152" s="165"/>
      <c r="CIZ152" s="186"/>
      <c r="CJA152" s="165"/>
      <c r="CJB152" s="186"/>
      <c r="CJC152" s="165"/>
      <c r="CJD152" s="186"/>
      <c r="CJE152" s="165"/>
      <c r="CJF152" s="186"/>
      <c r="CJG152" s="165"/>
      <c r="CJH152" s="186"/>
      <c r="CJI152" s="165"/>
      <c r="CJJ152" s="186"/>
      <c r="CJK152" s="165"/>
      <c r="CJL152" s="186"/>
      <c r="CJM152" s="165"/>
      <c r="CJN152" s="186"/>
      <c r="CJO152" s="165"/>
      <c r="CJP152" s="186"/>
      <c r="CJQ152" s="165"/>
      <c r="CJR152" s="186"/>
      <c r="CJS152" s="165"/>
      <c r="CJT152" s="186"/>
      <c r="CJU152" s="165"/>
      <c r="CJV152" s="186"/>
      <c r="CJW152" s="165"/>
      <c r="CJX152" s="186"/>
      <c r="CJY152" s="165"/>
      <c r="CJZ152" s="186"/>
      <c r="CKA152" s="165"/>
      <c r="CKB152" s="186"/>
      <c r="CKC152" s="165"/>
      <c r="CKD152" s="186"/>
      <c r="CKE152" s="165"/>
      <c r="CKF152" s="186"/>
      <c r="CKG152" s="165"/>
      <c r="CKH152" s="186"/>
      <c r="CKI152" s="165"/>
      <c r="CKJ152" s="186"/>
      <c r="CKK152" s="165"/>
      <c r="CKL152" s="186"/>
      <c r="CKM152" s="165"/>
      <c r="CKN152" s="186"/>
      <c r="CKO152" s="165"/>
      <c r="CKP152" s="186"/>
      <c r="CKQ152" s="165"/>
      <c r="CKR152" s="186"/>
      <c r="CKS152" s="165"/>
      <c r="CKT152" s="186"/>
      <c r="CKU152" s="165"/>
      <c r="CKV152" s="186"/>
      <c r="CKW152" s="165"/>
      <c r="CKX152" s="186"/>
      <c r="CKY152" s="165"/>
      <c r="CKZ152" s="186"/>
      <c r="CLA152" s="165"/>
      <c r="CLB152" s="186"/>
      <c r="CLC152" s="165"/>
      <c r="CLD152" s="186"/>
      <c r="CLE152" s="165"/>
      <c r="CLF152" s="186"/>
      <c r="CLG152" s="165"/>
      <c r="CLH152" s="186"/>
      <c r="CLI152" s="165"/>
      <c r="CLJ152" s="186"/>
      <c r="CLK152" s="165"/>
      <c r="CLL152" s="186"/>
      <c r="CLM152" s="165"/>
      <c r="CLN152" s="186"/>
      <c r="CLO152" s="165"/>
      <c r="CLP152" s="186"/>
      <c r="CLQ152" s="165"/>
      <c r="CLR152" s="186"/>
      <c r="CLS152" s="165"/>
      <c r="CLT152" s="186"/>
      <c r="CLU152" s="165"/>
      <c r="CLV152" s="186"/>
      <c r="CLW152" s="165"/>
      <c r="CLX152" s="186"/>
      <c r="CLY152" s="165"/>
      <c r="CLZ152" s="186"/>
      <c r="CMA152" s="165"/>
      <c r="CMB152" s="186"/>
      <c r="CMC152" s="165"/>
      <c r="CMD152" s="186"/>
      <c r="CME152" s="165"/>
      <c r="CMF152" s="186"/>
      <c r="CMG152" s="165"/>
      <c r="CMH152" s="186"/>
      <c r="CMI152" s="165"/>
      <c r="CMJ152" s="186"/>
      <c r="CMK152" s="165"/>
      <c r="CML152" s="186"/>
      <c r="CMM152" s="165"/>
      <c r="CMN152" s="186"/>
      <c r="CMO152" s="165"/>
      <c r="CMP152" s="186"/>
      <c r="CMQ152" s="165"/>
      <c r="CMR152" s="186"/>
      <c r="CMS152" s="165"/>
      <c r="CMT152" s="186"/>
      <c r="CMU152" s="165"/>
      <c r="CMV152" s="186"/>
      <c r="CMW152" s="165"/>
      <c r="CMX152" s="186"/>
      <c r="CMY152" s="165"/>
      <c r="CMZ152" s="186"/>
      <c r="CNA152" s="165"/>
      <c r="CNB152" s="186"/>
      <c r="CNC152" s="165"/>
      <c r="CND152" s="186"/>
      <c r="CNE152" s="165"/>
      <c r="CNF152" s="186"/>
      <c r="CNG152" s="165"/>
      <c r="CNH152" s="186"/>
      <c r="CNI152" s="165"/>
      <c r="CNJ152" s="186"/>
      <c r="CNK152" s="165"/>
      <c r="CNL152" s="186"/>
      <c r="CNM152" s="165"/>
      <c r="CNN152" s="186"/>
      <c r="CNO152" s="165"/>
      <c r="CNP152" s="186"/>
      <c r="CNQ152" s="165"/>
      <c r="CNR152" s="186"/>
      <c r="CNS152" s="165"/>
      <c r="CNT152" s="186"/>
      <c r="CNU152" s="165"/>
      <c r="CNV152" s="186"/>
      <c r="CNW152" s="165"/>
      <c r="CNX152" s="186"/>
      <c r="CNY152" s="165"/>
      <c r="CNZ152" s="186"/>
      <c r="COA152" s="165"/>
      <c r="COB152" s="186"/>
      <c r="COC152" s="165"/>
      <c r="COD152" s="186"/>
      <c r="COE152" s="165"/>
      <c r="COF152" s="186"/>
      <c r="COG152" s="165"/>
      <c r="COH152" s="186"/>
      <c r="COI152" s="165"/>
      <c r="COJ152" s="186"/>
      <c r="COK152" s="165"/>
      <c r="COL152" s="186"/>
      <c r="COM152" s="165"/>
      <c r="CON152" s="186"/>
      <c r="COO152" s="165"/>
      <c r="COP152" s="186"/>
      <c r="COQ152" s="165"/>
      <c r="COR152" s="186"/>
      <c r="COS152" s="165"/>
      <c r="COT152" s="186"/>
      <c r="COU152" s="165"/>
      <c r="COV152" s="186"/>
      <c r="COW152" s="165"/>
      <c r="COX152" s="186"/>
      <c r="COY152" s="165"/>
      <c r="COZ152" s="186"/>
      <c r="CPA152" s="165"/>
      <c r="CPB152" s="186"/>
      <c r="CPC152" s="165"/>
      <c r="CPD152" s="186"/>
      <c r="CPE152" s="165"/>
      <c r="CPF152" s="186"/>
      <c r="CPG152" s="165"/>
      <c r="CPH152" s="186"/>
      <c r="CPI152" s="165"/>
      <c r="CPJ152" s="186"/>
      <c r="CPK152" s="165"/>
      <c r="CPL152" s="186"/>
      <c r="CPM152" s="165"/>
      <c r="CPN152" s="186"/>
      <c r="CPO152" s="165"/>
      <c r="CPP152" s="186"/>
      <c r="CPQ152" s="165"/>
      <c r="CPR152" s="186"/>
      <c r="CPS152" s="165"/>
      <c r="CPT152" s="186"/>
      <c r="CPU152" s="165"/>
      <c r="CPV152" s="186"/>
      <c r="CPW152" s="165"/>
      <c r="CPX152" s="186"/>
      <c r="CPY152" s="165"/>
      <c r="CPZ152" s="186"/>
      <c r="CQA152" s="165"/>
      <c r="CQB152" s="186"/>
      <c r="CQC152" s="165"/>
      <c r="CQD152" s="186"/>
      <c r="CQE152" s="165"/>
      <c r="CQF152" s="186"/>
      <c r="CQG152" s="165"/>
      <c r="CQH152" s="186"/>
      <c r="CQI152" s="165"/>
      <c r="CQJ152" s="186"/>
      <c r="CQK152" s="165"/>
      <c r="CQL152" s="186"/>
      <c r="CQM152" s="165"/>
      <c r="CQN152" s="186"/>
      <c r="CQO152" s="165"/>
      <c r="CQP152" s="186"/>
      <c r="CQQ152" s="165"/>
      <c r="CQR152" s="186"/>
      <c r="CQS152" s="165"/>
      <c r="CQT152" s="186"/>
      <c r="CQU152" s="165"/>
      <c r="CQV152" s="186"/>
      <c r="CQW152" s="165"/>
      <c r="CQX152" s="186"/>
      <c r="CQY152" s="165"/>
      <c r="CQZ152" s="186"/>
      <c r="CRA152" s="165"/>
      <c r="CRB152" s="186"/>
      <c r="CRC152" s="165"/>
      <c r="CRD152" s="186"/>
      <c r="CRE152" s="165"/>
      <c r="CRF152" s="186"/>
      <c r="CRG152" s="165"/>
      <c r="CRH152" s="186"/>
      <c r="CRI152" s="165"/>
      <c r="CRJ152" s="186"/>
      <c r="CRK152" s="165"/>
      <c r="CRL152" s="186"/>
      <c r="CRM152" s="165"/>
      <c r="CRN152" s="186"/>
      <c r="CRO152" s="165"/>
      <c r="CRP152" s="186"/>
      <c r="CRQ152" s="165"/>
      <c r="CRR152" s="186"/>
      <c r="CRS152" s="165"/>
      <c r="CRT152" s="186"/>
      <c r="CRU152" s="165"/>
      <c r="CRV152" s="186"/>
      <c r="CRW152" s="165"/>
      <c r="CRX152" s="186"/>
      <c r="CRY152" s="165"/>
      <c r="CRZ152" s="186"/>
      <c r="CSA152" s="165"/>
      <c r="CSB152" s="186"/>
      <c r="CSC152" s="165"/>
      <c r="CSD152" s="186"/>
      <c r="CSE152" s="165"/>
      <c r="CSF152" s="186"/>
      <c r="CSG152" s="165"/>
      <c r="CSH152" s="186"/>
      <c r="CSI152" s="165"/>
      <c r="CSJ152" s="186"/>
      <c r="CSK152" s="165"/>
      <c r="CSL152" s="186"/>
      <c r="CSM152" s="165"/>
      <c r="CSN152" s="186"/>
      <c r="CSO152" s="165"/>
      <c r="CSP152" s="186"/>
      <c r="CSQ152" s="165"/>
      <c r="CSR152" s="186"/>
      <c r="CSS152" s="165"/>
      <c r="CST152" s="186"/>
      <c r="CSU152" s="165"/>
      <c r="CSV152" s="186"/>
      <c r="CSW152" s="165"/>
      <c r="CSX152" s="186"/>
      <c r="CSY152" s="165"/>
      <c r="CSZ152" s="186"/>
      <c r="CTA152" s="165"/>
      <c r="CTB152" s="186"/>
      <c r="CTC152" s="165"/>
      <c r="CTD152" s="186"/>
      <c r="CTE152" s="165"/>
      <c r="CTF152" s="186"/>
      <c r="CTG152" s="165"/>
      <c r="CTH152" s="186"/>
      <c r="CTI152" s="165"/>
      <c r="CTJ152" s="186"/>
      <c r="CTK152" s="165"/>
      <c r="CTL152" s="186"/>
      <c r="CTM152" s="165"/>
      <c r="CTN152" s="186"/>
      <c r="CTO152" s="165"/>
      <c r="CTP152" s="186"/>
      <c r="CTQ152" s="165"/>
      <c r="CTR152" s="186"/>
      <c r="CTS152" s="165"/>
      <c r="CTT152" s="186"/>
      <c r="CTU152" s="165"/>
      <c r="CTV152" s="186"/>
      <c r="CTW152" s="165"/>
      <c r="CTX152" s="186"/>
      <c r="CTY152" s="165"/>
      <c r="CTZ152" s="186"/>
      <c r="CUA152" s="165"/>
      <c r="CUB152" s="186"/>
      <c r="CUC152" s="165"/>
      <c r="CUD152" s="186"/>
      <c r="CUE152" s="165"/>
      <c r="CUF152" s="186"/>
      <c r="CUG152" s="165"/>
      <c r="CUH152" s="186"/>
      <c r="CUI152" s="165"/>
      <c r="CUJ152" s="186"/>
      <c r="CUK152" s="165"/>
      <c r="CUL152" s="186"/>
      <c r="CUM152" s="165"/>
      <c r="CUN152" s="186"/>
      <c r="CUO152" s="165"/>
      <c r="CUP152" s="186"/>
      <c r="CUQ152" s="165"/>
      <c r="CUR152" s="186"/>
      <c r="CUS152" s="165"/>
      <c r="CUT152" s="186"/>
      <c r="CUU152" s="165"/>
      <c r="CUV152" s="186"/>
      <c r="CUW152" s="165"/>
      <c r="CUX152" s="186"/>
      <c r="CUY152" s="165"/>
      <c r="CUZ152" s="186"/>
      <c r="CVA152" s="165"/>
      <c r="CVB152" s="186"/>
      <c r="CVC152" s="165"/>
      <c r="CVD152" s="186"/>
      <c r="CVE152" s="165"/>
      <c r="CVF152" s="186"/>
      <c r="CVG152" s="165"/>
      <c r="CVH152" s="186"/>
      <c r="CVI152" s="165"/>
      <c r="CVJ152" s="186"/>
      <c r="CVK152" s="165"/>
      <c r="CVL152" s="186"/>
      <c r="CVM152" s="165"/>
      <c r="CVN152" s="186"/>
      <c r="CVO152" s="165"/>
      <c r="CVP152" s="186"/>
      <c r="CVQ152" s="165"/>
      <c r="CVR152" s="186"/>
      <c r="CVS152" s="165"/>
      <c r="CVT152" s="186"/>
      <c r="CVU152" s="165"/>
      <c r="CVV152" s="186"/>
      <c r="CVW152" s="165"/>
      <c r="CVX152" s="186"/>
      <c r="CVY152" s="165"/>
      <c r="CVZ152" s="186"/>
      <c r="CWA152" s="165"/>
      <c r="CWB152" s="186"/>
      <c r="CWC152" s="165"/>
      <c r="CWD152" s="186"/>
      <c r="CWE152" s="165"/>
      <c r="CWF152" s="186"/>
      <c r="CWG152" s="165"/>
      <c r="CWH152" s="186"/>
      <c r="CWI152" s="165"/>
      <c r="CWJ152" s="186"/>
      <c r="CWK152" s="165"/>
      <c r="CWL152" s="186"/>
      <c r="CWM152" s="165"/>
      <c r="CWN152" s="186"/>
      <c r="CWO152" s="165"/>
      <c r="CWP152" s="186"/>
      <c r="CWQ152" s="165"/>
      <c r="CWR152" s="186"/>
      <c r="CWS152" s="165"/>
      <c r="CWT152" s="186"/>
      <c r="CWU152" s="165"/>
      <c r="CWV152" s="186"/>
      <c r="CWW152" s="165"/>
      <c r="CWX152" s="186"/>
      <c r="CWY152" s="165"/>
      <c r="CWZ152" s="186"/>
      <c r="CXA152" s="165"/>
      <c r="CXB152" s="186"/>
      <c r="CXC152" s="165"/>
      <c r="CXD152" s="186"/>
      <c r="CXE152" s="165"/>
      <c r="CXF152" s="186"/>
      <c r="CXG152" s="165"/>
      <c r="CXH152" s="186"/>
      <c r="CXI152" s="165"/>
      <c r="CXJ152" s="186"/>
      <c r="CXK152" s="165"/>
      <c r="CXL152" s="186"/>
      <c r="CXM152" s="165"/>
      <c r="CXN152" s="186"/>
      <c r="CXO152" s="165"/>
      <c r="CXP152" s="186"/>
      <c r="CXQ152" s="165"/>
      <c r="CXR152" s="186"/>
      <c r="CXS152" s="165"/>
      <c r="CXT152" s="186"/>
      <c r="CXU152" s="165"/>
      <c r="CXV152" s="186"/>
      <c r="CXW152" s="165"/>
      <c r="CXX152" s="186"/>
      <c r="CXY152" s="165"/>
      <c r="CXZ152" s="186"/>
      <c r="CYA152" s="165"/>
      <c r="CYB152" s="186"/>
      <c r="CYC152" s="165"/>
      <c r="CYD152" s="186"/>
      <c r="CYE152" s="165"/>
      <c r="CYF152" s="186"/>
      <c r="CYG152" s="165"/>
      <c r="CYH152" s="186"/>
      <c r="CYI152" s="165"/>
      <c r="CYJ152" s="186"/>
      <c r="CYK152" s="165"/>
      <c r="CYL152" s="186"/>
      <c r="CYM152" s="165"/>
      <c r="CYN152" s="186"/>
      <c r="CYO152" s="165"/>
      <c r="CYP152" s="186"/>
      <c r="CYQ152" s="165"/>
      <c r="CYR152" s="186"/>
      <c r="CYS152" s="165"/>
      <c r="CYT152" s="186"/>
      <c r="CYU152" s="165"/>
      <c r="CYV152" s="186"/>
      <c r="CYW152" s="165"/>
      <c r="CYX152" s="186"/>
      <c r="CYY152" s="165"/>
      <c r="CYZ152" s="186"/>
      <c r="CZA152" s="165"/>
      <c r="CZB152" s="186"/>
      <c r="CZC152" s="165"/>
      <c r="CZD152" s="186"/>
      <c r="CZE152" s="165"/>
      <c r="CZF152" s="186"/>
      <c r="CZG152" s="165"/>
      <c r="CZH152" s="186"/>
      <c r="CZI152" s="165"/>
      <c r="CZJ152" s="186"/>
      <c r="CZK152" s="165"/>
      <c r="CZL152" s="186"/>
      <c r="CZM152" s="165"/>
      <c r="CZN152" s="186"/>
      <c r="CZO152" s="165"/>
      <c r="CZP152" s="186"/>
      <c r="CZQ152" s="165"/>
      <c r="CZR152" s="186"/>
      <c r="CZS152" s="165"/>
      <c r="CZT152" s="186"/>
      <c r="CZU152" s="165"/>
      <c r="CZV152" s="186"/>
      <c r="CZW152" s="165"/>
      <c r="CZX152" s="186"/>
      <c r="CZY152" s="165"/>
      <c r="CZZ152" s="186"/>
      <c r="DAA152" s="165"/>
      <c r="DAB152" s="186"/>
      <c r="DAC152" s="165"/>
      <c r="DAD152" s="186"/>
      <c r="DAE152" s="165"/>
      <c r="DAF152" s="186"/>
      <c r="DAG152" s="165"/>
      <c r="DAH152" s="186"/>
      <c r="DAI152" s="165"/>
      <c r="DAJ152" s="186"/>
      <c r="DAK152" s="165"/>
      <c r="DAL152" s="186"/>
      <c r="DAM152" s="165"/>
      <c r="DAN152" s="186"/>
      <c r="DAO152" s="165"/>
      <c r="DAP152" s="186"/>
      <c r="DAQ152" s="165"/>
      <c r="DAR152" s="186"/>
      <c r="DAS152" s="165"/>
      <c r="DAT152" s="186"/>
      <c r="DAU152" s="165"/>
      <c r="DAV152" s="186"/>
      <c r="DAW152" s="165"/>
      <c r="DAX152" s="186"/>
      <c r="DAY152" s="165"/>
      <c r="DAZ152" s="186"/>
      <c r="DBA152" s="165"/>
      <c r="DBB152" s="186"/>
      <c r="DBC152" s="165"/>
      <c r="DBD152" s="186"/>
      <c r="DBE152" s="165"/>
      <c r="DBF152" s="186"/>
      <c r="DBG152" s="165"/>
      <c r="DBH152" s="186"/>
      <c r="DBI152" s="165"/>
      <c r="DBJ152" s="186"/>
      <c r="DBK152" s="165"/>
      <c r="DBL152" s="186"/>
      <c r="DBM152" s="165"/>
      <c r="DBN152" s="186"/>
      <c r="DBO152" s="165"/>
      <c r="DBP152" s="186"/>
      <c r="DBQ152" s="165"/>
      <c r="DBR152" s="186"/>
      <c r="DBS152" s="165"/>
      <c r="DBT152" s="186"/>
      <c r="DBU152" s="165"/>
      <c r="DBV152" s="186"/>
      <c r="DBW152" s="165"/>
      <c r="DBX152" s="186"/>
      <c r="DBY152" s="165"/>
      <c r="DBZ152" s="186"/>
      <c r="DCA152" s="165"/>
      <c r="DCB152" s="186"/>
      <c r="DCC152" s="165"/>
      <c r="DCD152" s="186"/>
      <c r="DCE152" s="165"/>
      <c r="DCF152" s="186"/>
      <c r="DCG152" s="165"/>
      <c r="DCH152" s="186"/>
      <c r="DCI152" s="165"/>
      <c r="DCJ152" s="186"/>
      <c r="DCK152" s="165"/>
      <c r="DCL152" s="186"/>
      <c r="DCM152" s="165"/>
      <c r="DCN152" s="186"/>
      <c r="DCO152" s="165"/>
      <c r="DCP152" s="186"/>
      <c r="DCQ152" s="165"/>
      <c r="DCR152" s="186"/>
      <c r="DCS152" s="165"/>
      <c r="DCT152" s="186"/>
      <c r="DCU152" s="165"/>
      <c r="DCV152" s="186"/>
      <c r="DCW152" s="165"/>
      <c r="DCX152" s="186"/>
      <c r="DCY152" s="165"/>
      <c r="DCZ152" s="186"/>
      <c r="DDA152" s="165"/>
      <c r="DDB152" s="186"/>
      <c r="DDC152" s="165"/>
      <c r="DDD152" s="186"/>
      <c r="DDE152" s="165"/>
      <c r="DDF152" s="186"/>
      <c r="DDG152" s="165"/>
      <c r="DDH152" s="186"/>
      <c r="DDI152" s="165"/>
      <c r="DDJ152" s="186"/>
      <c r="DDK152" s="165"/>
      <c r="DDL152" s="186"/>
      <c r="DDM152" s="165"/>
      <c r="DDN152" s="186"/>
      <c r="DDO152" s="165"/>
      <c r="DDP152" s="186"/>
      <c r="DDQ152" s="165"/>
      <c r="DDR152" s="186"/>
      <c r="DDS152" s="165"/>
      <c r="DDT152" s="186"/>
      <c r="DDU152" s="165"/>
      <c r="DDV152" s="186"/>
      <c r="DDW152" s="165"/>
      <c r="DDX152" s="186"/>
      <c r="DDY152" s="165"/>
      <c r="DDZ152" s="186"/>
      <c r="DEA152" s="165"/>
      <c r="DEB152" s="186"/>
      <c r="DEC152" s="165"/>
      <c r="DED152" s="186"/>
      <c r="DEE152" s="165"/>
      <c r="DEF152" s="186"/>
      <c r="DEG152" s="165"/>
      <c r="DEH152" s="186"/>
      <c r="DEI152" s="165"/>
      <c r="DEJ152" s="186"/>
      <c r="DEK152" s="165"/>
      <c r="DEL152" s="186"/>
      <c r="DEM152" s="165"/>
      <c r="DEN152" s="186"/>
      <c r="DEO152" s="165"/>
      <c r="DEP152" s="186"/>
      <c r="DEQ152" s="165"/>
      <c r="DER152" s="186"/>
      <c r="DES152" s="165"/>
      <c r="DET152" s="186"/>
      <c r="DEU152" s="165"/>
      <c r="DEV152" s="186"/>
      <c r="DEW152" s="165"/>
      <c r="DEX152" s="186"/>
      <c r="DEY152" s="165"/>
      <c r="DEZ152" s="186"/>
      <c r="DFA152" s="165"/>
      <c r="DFB152" s="186"/>
      <c r="DFC152" s="165"/>
      <c r="DFD152" s="186"/>
      <c r="DFE152" s="165"/>
      <c r="DFF152" s="186"/>
      <c r="DFG152" s="165"/>
      <c r="DFH152" s="186"/>
      <c r="DFI152" s="165"/>
      <c r="DFJ152" s="186"/>
      <c r="DFK152" s="165"/>
      <c r="DFL152" s="186"/>
      <c r="DFM152" s="165"/>
      <c r="DFN152" s="186"/>
      <c r="DFO152" s="165"/>
      <c r="DFP152" s="186"/>
      <c r="DFQ152" s="165"/>
      <c r="DFR152" s="186"/>
      <c r="DFS152" s="165"/>
      <c r="DFT152" s="186"/>
      <c r="DFU152" s="165"/>
      <c r="DFV152" s="186"/>
      <c r="DFW152" s="165"/>
      <c r="DFX152" s="186"/>
      <c r="DFY152" s="165"/>
      <c r="DFZ152" s="186"/>
      <c r="DGA152" s="165"/>
      <c r="DGB152" s="186"/>
      <c r="DGC152" s="165"/>
      <c r="DGD152" s="186"/>
      <c r="DGE152" s="165"/>
      <c r="DGF152" s="186"/>
      <c r="DGG152" s="165"/>
      <c r="DGH152" s="186"/>
      <c r="DGI152" s="165"/>
      <c r="DGJ152" s="186"/>
      <c r="DGK152" s="165"/>
      <c r="DGL152" s="186"/>
      <c r="DGM152" s="165"/>
      <c r="DGN152" s="186"/>
      <c r="DGO152" s="165"/>
      <c r="DGP152" s="186"/>
      <c r="DGQ152" s="165"/>
      <c r="DGR152" s="186"/>
      <c r="DGS152" s="165"/>
      <c r="DGT152" s="186"/>
      <c r="DGU152" s="165"/>
      <c r="DGV152" s="186"/>
      <c r="DGW152" s="165"/>
      <c r="DGX152" s="186"/>
      <c r="DGY152" s="165"/>
      <c r="DGZ152" s="186"/>
      <c r="DHA152" s="165"/>
      <c r="DHB152" s="186"/>
      <c r="DHC152" s="165"/>
      <c r="DHD152" s="186"/>
      <c r="DHE152" s="165"/>
      <c r="DHF152" s="186"/>
      <c r="DHG152" s="165"/>
      <c r="DHH152" s="186"/>
      <c r="DHI152" s="165"/>
      <c r="DHJ152" s="186"/>
      <c r="DHK152" s="165"/>
      <c r="DHL152" s="186"/>
      <c r="DHM152" s="165"/>
      <c r="DHN152" s="186"/>
      <c r="DHO152" s="165"/>
      <c r="DHP152" s="186"/>
      <c r="DHQ152" s="165"/>
      <c r="DHR152" s="186"/>
      <c r="DHS152" s="165"/>
      <c r="DHT152" s="186"/>
      <c r="DHU152" s="165"/>
      <c r="DHV152" s="186"/>
      <c r="DHW152" s="165"/>
      <c r="DHX152" s="186"/>
      <c r="DHY152" s="165"/>
      <c r="DHZ152" s="186"/>
      <c r="DIA152" s="165"/>
      <c r="DIB152" s="186"/>
      <c r="DIC152" s="165"/>
      <c r="DID152" s="186"/>
      <c r="DIE152" s="165"/>
      <c r="DIF152" s="186"/>
      <c r="DIG152" s="165"/>
      <c r="DIH152" s="186"/>
      <c r="DII152" s="165"/>
      <c r="DIJ152" s="186"/>
      <c r="DIK152" s="165"/>
      <c r="DIL152" s="186"/>
      <c r="DIM152" s="165"/>
      <c r="DIN152" s="186"/>
      <c r="DIO152" s="165"/>
      <c r="DIP152" s="186"/>
      <c r="DIQ152" s="165"/>
      <c r="DIR152" s="186"/>
      <c r="DIS152" s="165"/>
      <c r="DIT152" s="186"/>
      <c r="DIU152" s="165"/>
      <c r="DIV152" s="186"/>
      <c r="DIW152" s="165"/>
      <c r="DIX152" s="186"/>
      <c r="DIY152" s="165"/>
      <c r="DIZ152" s="186"/>
      <c r="DJA152" s="165"/>
      <c r="DJB152" s="186"/>
      <c r="DJC152" s="165"/>
      <c r="DJD152" s="186"/>
      <c r="DJE152" s="165"/>
      <c r="DJF152" s="186"/>
      <c r="DJG152" s="165"/>
      <c r="DJH152" s="186"/>
      <c r="DJI152" s="165"/>
      <c r="DJJ152" s="186"/>
      <c r="DJK152" s="165"/>
      <c r="DJL152" s="186"/>
      <c r="DJM152" s="165"/>
      <c r="DJN152" s="186"/>
      <c r="DJO152" s="165"/>
      <c r="DJP152" s="186"/>
      <c r="DJQ152" s="165"/>
      <c r="DJR152" s="186"/>
      <c r="DJS152" s="165"/>
      <c r="DJT152" s="186"/>
      <c r="DJU152" s="165"/>
      <c r="DJV152" s="186"/>
      <c r="DJW152" s="165"/>
      <c r="DJX152" s="186"/>
      <c r="DJY152" s="165"/>
      <c r="DJZ152" s="186"/>
      <c r="DKA152" s="165"/>
      <c r="DKB152" s="186"/>
      <c r="DKC152" s="165"/>
      <c r="DKD152" s="186"/>
      <c r="DKE152" s="165"/>
      <c r="DKF152" s="186"/>
      <c r="DKG152" s="165"/>
      <c r="DKH152" s="186"/>
      <c r="DKI152" s="165"/>
      <c r="DKJ152" s="186"/>
      <c r="DKK152" s="165"/>
      <c r="DKL152" s="186"/>
      <c r="DKM152" s="165"/>
      <c r="DKN152" s="186"/>
      <c r="DKO152" s="165"/>
      <c r="DKP152" s="186"/>
      <c r="DKQ152" s="165"/>
      <c r="DKR152" s="186"/>
      <c r="DKS152" s="165"/>
      <c r="DKT152" s="186"/>
      <c r="DKU152" s="165"/>
      <c r="DKV152" s="186"/>
      <c r="DKW152" s="165"/>
      <c r="DKX152" s="186"/>
      <c r="DKY152" s="165"/>
      <c r="DKZ152" s="186"/>
      <c r="DLA152" s="165"/>
      <c r="DLB152" s="186"/>
      <c r="DLC152" s="165"/>
      <c r="DLD152" s="186"/>
      <c r="DLE152" s="165"/>
      <c r="DLF152" s="186"/>
      <c r="DLG152" s="165"/>
      <c r="DLH152" s="186"/>
      <c r="DLI152" s="165"/>
      <c r="DLJ152" s="186"/>
      <c r="DLK152" s="165"/>
      <c r="DLL152" s="186"/>
      <c r="DLM152" s="165"/>
      <c r="DLN152" s="186"/>
      <c r="DLO152" s="165"/>
      <c r="DLP152" s="186"/>
      <c r="DLQ152" s="165"/>
      <c r="DLR152" s="186"/>
      <c r="DLS152" s="165"/>
      <c r="DLT152" s="186"/>
      <c r="DLU152" s="165"/>
      <c r="DLV152" s="186"/>
      <c r="DLW152" s="165"/>
      <c r="DLX152" s="186"/>
      <c r="DLY152" s="165"/>
      <c r="DLZ152" s="186"/>
      <c r="DMA152" s="165"/>
      <c r="DMB152" s="186"/>
      <c r="DMC152" s="165"/>
      <c r="DMD152" s="186"/>
      <c r="DME152" s="165"/>
      <c r="DMF152" s="186"/>
      <c r="DMG152" s="165"/>
      <c r="DMH152" s="186"/>
      <c r="DMI152" s="165"/>
      <c r="DMJ152" s="186"/>
      <c r="DMK152" s="165"/>
      <c r="DML152" s="186"/>
      <c r="DMM152" s="165"/>
      <c r="DMN152" s="186"/>
      <c r="DMO152" s="165"/>
      <c r="DMP152" s="186"/>
      <c r="DMQ152" s="165"/>
      <c r="DMR152" s="186"/>
      <c r="DMS152" s="165"/>
      <c r="DMT152" s="186"/>
      <c r="DMU152" s="165"/>
      <c r="DMV152" s="186"/>
      <c r="DMW152" s="165"/>
      <c r="DMX152" s="186"/>
      <c r="DMY152" s="165"/>
      <c r="DMZ152" s="186"/>
      <c r="DNA152" s="165"/>
      <c r="DNB152" s="186"/>
      <c r="DNC152" s="165"/>
      <c r="DND152" s="186"/>
      <c r="DNE152" s="165"/>
      <c r="DNF152" s="186"/>
      <c r="DNG152" s="165"/>
      <c r="DNH152" s="186"/>
      <c r="DNI152" s="165"/>
      <c r="DNJ152" s="186"/>
      <c r="DNK152" s="165"/>
      <c r="DNL152" s="186"/>
      <c r="DNM152" s="165"/>
      <c r="DNN152" s="186"/>
      <c r="DNO152" s="165"/>
      <c r="DNP152" s="186"/>
      <c r="DNQ152" s="165"/>
      <c r="DNR152" s="186"/>
      <c r="DNS152" s="165"/>
      <c r="DNT152" s="186"/>
      <c r="DNU152" s="165"/>
      <c r="DNV152" s="186"/>
      <c r="DNW152" s="165"/>
      <c r="DNX152" s="186"/>
      <c r="DNY152" s="165"/>
      <c r="DNZ152" s="186"/>
      <c r="DOA152" s="165"/>
      <c r="DOB152" s="186"/>
      <c r="DOC152" s="165"/>
      <c r="DOD152" s="186"/>
      <c r="DOE152" s="165"/>
      <c r="DOF152" s="186"/>
      <c r="DOG152" s="165"/>
      <c r="DOH152" s="186"/>
      <c r="DOI152" s="165"/>
      <c r="DOJ152" s="186"/>
      <c r="DOK152" s="165"/>
      <c r="DOL152" s="186"/>
      <c r="DOM152" s="165"/>
      <c r="DON152" s="186"/>
      <c r="DOO152" s="165"/>
      <c r="DOP152" s="186"/>
      <c r="DOQ152" s="165"/>
      <c r="DOR152" s="186"/>
      <c r="DOS152" s="165"/>
      <c r="DOT152" s="186"/>
      <c r="DOU152" s="165"/>
      <c r="DOV152" s="186"/>
      <c r="DOW152" s="165"/>
      <c r="DOX152" s="186"/>
      <c r="DOY152" s="165"/>
      <c r="DOZ152" s="186"/>
      <c r="DPA152" s="165"/>
      <c r="DPB152" s="186"/>
      <c r="DPC152" s="165"/>
      <c r="DPD152" s="186"/>
      <c r="DPE152" s="165"/>
      <c r="DPF152" s="186"/>
      <c r="DPG152" s="165"/>
      <c r="DPH152" s="186"/>
      <c r="DPI152" s="165"/>
      <c r="DPJ152" s="186"/>
      <c r="DPK152" s="165"/>
      <c r="DPL152" s="186"/>
      <c r="DPM152" s="165"/>
      <c r="DPN152" s="186"/>
      <c r="DPO152" s="165"/>
      <c r="DPP152" s="186"/>
      <c r="DPQ152" s="165"/>
      <c r="DPR152" s="186"/>
      <c r="DPS152" s="165"/>
      <c r="DPT152" s="186"/>
      <c r="DPU152" s="165"/>
      <c r="DPV152" s="186"/>
      <c r="DPW152" s="165"/>
      <c r="DPX152" s="186"/>
      <c r="DPY152" s="165"/>
      <c r="DPZ152" s="186"/>
      <c r="DQA152" s="165"/>
      <c r="DQB152" s="186"/>
      <c r="DQC152" s="165"/>
      <c r="DQD152" s="186"/>
      <c r="DQE152" s="165"/>
      <c r="DQF152" s="186"/>
      <c r="DQG152" s="165"/>
      <c r="DQH152" s="186"/>
      <c r="DQI152" s="165"/>
      <c r="DQJ152" s="186"/>
      <c r="DQK152" s="165"/>
      <c r="DQL152" s="186"/>
      <c r="DQM152" s="165"/>
      <c r="DQN152" s="186"/>
      <c r="DQO152" s="165"/>
      <c r="DQP152" s="186"/>
      <c r="DQQ152" s="165"/>
      <c r="DQR152" s="186"/>
      <c r="DQS152" s="165"/>
      <c r="DQT152" s="186"/>
      <c r="DQU152" s="165"/>
      <c r="DQV152" s="186"/>
      <c r="DQW152" s="165"/>
      <c r="DQX152" s="186"/>
      <c r="DQY152" s="165"/>
      <c r="DQZ152" s="186"/>
      <c r="DRA152" s="165"/>
      <c r="DRB152" s="186"/>
      <c r="DRC152" s="165"/>
      <c r="DRD152" s="186"/>
      <c r="DRE152" s="165"/>
      <c r="DRF152" s="186"/>
      <c r="DRG152" s="165"/>
      <c r="DRH152" s="186"/>
      <c r="DRI152" s="165"/>
      <c r="DRJ152" s="186"/>
      <c r="DRK152" s="165"/>
      <c r="DRL152" s="186"/>
      <c r="DRM152" s="165"/>
      <c r="DRN152" s="186"/>
      <c r="DRO152" s="165"/>
      <c r="DRP152" s="186"/>
      <c r="DRQ152" s="165"/>
      <c r="DRR152" s="186"/>
      <c r="DRS152" s="165"/>
      <c r="DRT152" s="186"/>
      <c r="DRU152" s="165"/>
      <c r="DRV152" s="186"/>
      <c r="DRW152" s="165"/>
      <c r="DRX152" s="186"/>
      <c r="DRY152" s="165"/>
      <c r="DRZ152" s="186"/>
      <c r="DSA152" s="165"/>
      <c r="DSB152" s="186"/>
      <c r="DSC152" s="165"/>
      <c r="DSD152" s="186"/>
      <c r="DSE152" s="165"/>
      <c r="DSF152" s="186"/>
      <c r="DSG152" s="165"/>
      <c r="DSH152" s="186"/>
      <c r="DSI152" s="165"/>
      <c r="DSJ152" s="186"/>
      <c r="DSK152" s="165"/>
      <c r="DSL152" s="186"/>
      <c r="DSM152" s="165"/>
      <c r="DSN152" s="186"/>
      <c r="DSO152" s="165"/>
      <c r="DSP152" s="186"/>
      <c r="DSQ152" s="165"/>
      <c r="DSR152" s="186"/>
      <c r="DSS152" s="165"/>
      <c r="DST152" s="186"/>
      <c r="DSU152" s="165"/>
      <c r="DSV152" s="186"/>
      <c r="DSW152" s="165"/>
      <c r="DSX152" s="186"/>
      <c r="DSY152" s="165"/>
      <c r="DSZ152" s="186"/>
      <c r="DTA152" s="165"/>
      <c r="DTB152" s="186"/>
      <c r="DTC152" s="165"/>
      <c r="DTD152" s="186"/>
      <c r="DTE152" s="165"/>
      <c r="DTF152" s="186"/>
      <c r="DTG152" s="165"/>
      <c r="DTH152" s="186"/>
      <c r="DTI152" s="165"/>
      <c r="DTJ152" s="186"/>
      <c r="DTK152" s="165"/>
      <c r="DTL152" s="186"/>
      <c r="DTM152" s="165"/>
      <c r="DTN152" s="186"/>
      <c r="DTO152" s="165"/>
      <c r="DTP152" s="186"/>
      <c r="DTQ152" s="165"/>
      <c r="DTR152" s="186"/>
      <c r="DTS152" s="165"/>
      <c r="DTT152" s="186"/>
      <c r="DTU152" s="165"/>
      <c r="DTV152" s="186"/>
      <c r="DTW152" s="165"/>
      <c r="DTX152" s="186"/>
      <c r="DTY152" s="165"/>
      <c r="DTZ152" s="186"/>
      <c r="DUA152" s="165"/>
      <c r="DUB152" s="186"/>
      <c r="DUC152" s="165"/>
      <c r="DUD152" s="186"/>
      <c r="DUE152" s="165"/>
      <c r="DUF152" s="186"/>
      <c r="DUG152" s="165"/>
      <c r="DUH152" s="186"/>
      <c r="DUI152" s="165"/>
      <c r="DUJ152" s="186"/>
      <c r="DUK152" s="165"/>
      <c r="DUL152" s="186"/>
      <c r="DUM152" s="165"/>
      <c r="DUN152" s="186"/>
      <c r="DUO152" s="165"/>
      <c r="DUP152" s="186"/>
      <c r="DUQ152" s="165"/>
      <c r="DUR152" s="186"/>
      <c r="DUS152" s="165"/>
      <c r="DUT152" s="186"/>
      <c r="DUU152" s="165"/>
      <c r="DUV152" s="186"/>
      <c r="DUW152" s="165"/>
      <c r="DUX152" s="186"/>
      <c r="DUY152" s="165"/>
      <c r="DUZ152" s="186"/>
      <c r="DVA152" s="165"/>
      <c r="DVB152" s="186"/>
      <c r="DVC152" s="165"/>
      <c r="DVD152" s="186"/>
      <c r="DVE152" s="165"/>
      <c r="DVF152" s="186"/>
      <c r="DVG152" s="165"/>
      <c r="DVH152" s="186"/>
      <c r="DVI152" s="165"/>
      <c r="DVJ152" s="186"/>
      <c r="DVK152" s="165"/>
      <c r="DVL152" s="186"/>
      <c r="DVM152" s="165"/>
      <c r="DVN152" s="186"/>
      <c r="DVO152" s="165"/>
      <c r="DVP152" s="186"/>
      <c r="DVQ152" s="165"/>
      <c r="DVR152" s="186"/>
      <c r="DVS152" s="165"/>
      <c r="DVT152" s="186"/>
      <c r="DVU152" s="165"/>
      <c r="DVV152" s="186"/>
      <c r="DVW152" s="165"/>
      <c r="DVX152" s="186"/>
      <c r="DVY152" s="165"/>
      <c r="DVZ152" s="186"/>
      <c r="DWA152" s="165"/>
      <c r="DWB152" s="186"/>
      <c r="DWC152" s="165"/>
      <c r="DWD152" s="186"/>
      <c r="DWE152" s="165"/>
      <c r="DWF152" s="186"/>
      <c r="DWG152" s="165"/>
      <c r="DWH152" s="186"/>
      <c r="DWI152" s="165"/>
      <c r="DWJ152" s="186"/>
      <c r="DWK152" s="165"/>
      <c r="DWL152" s="186"/>
      <c r="DWM152" s="165"/>
      <c r="DWN152" s="186"/>
      <c r="DWO152" s="165"/>
      <c r="DWP152" s="186"/>
      <c r="DWQ152" s="165"/>
      <c r="DWR152" s="186"/>
      <c r="DWS152" s="165"/>
      <c r="DWT152" s="186"/>
      <c r="DWU152" s="165"/>
      <c r="DWV152" s="186"/>
      <c r="DWW152" s="165"/>
      <c r="DWX152" s="186"/>
      <c r="DWY152" s="165"/>
      <c r="DWZ152" s="186"/>
      <c r="DXA152" s="165"/>
      <c r="DXB152" s="186"/>
      <c r="DXC152" s="165"/>
      <c r="DXD152" s="186"/>
      <c r="DXE152" s="165"/>
      <c r="DXF152" s="186"/>
      <c r="DXG152" s="165"/>
      <c r="DXH152" s="186"/>
      <c r="DXI152" s="165"/>
      <c r="DXJ152" s="186"/>
      <c r="DXK152" s="165"/>
      <c r="DXL152" s="186"/>
      <c r="DXM152" s="165"/>
      <c r="DXN152" s="186"/>
      <c r="DXO152" s="165"/>
      <c r="DXP152" s="186"/>
      <c r="DXQ152" s="165"/>
      <c r="DXR152" s="186"/>
      <c r="DXS152" s="165"/>
      <c r="DXT152" s="186"/>
      <c r="DXU152" s="165"/>
      <c r="DXV152" s="186"/>
      <c r="DXW152" s="165"/>
      <c r="DXX152" s="186"/>
      <c r="DXY152" s="165"/>
      <c r="DXZ152" s="186"/>
      <c r="DYA152" s="165"/>
      <c r="DYB152" s="186"/>
      <c r="DYC152" s="165"/>
      <c r="DYD152" s="186"/>
      <c r="DYE152" s="165"/>
      <c r="DYF152" s="186"/>
      <c r="DYG152" s="165"/>
      <c r="DYH152" s="186"/>
      <c r="DYI152" s="165"/>
      <c r="DYJ152" s="186"/>
      <c r="DYK152" s="165"/>
      <c r="DYL152" s="186"/>
      <c r="DYM152" s="165"/>
      <c r="DYN152" s="186"/>
      <c r="DYO152" s="165"/>
      <c r="DYP152" s="186"/>
      <c r="DYQ152" s="165"/>
      <c r="DYR152" s="186"/>
      <c r="DYS152" s="165"/>
      <c r="DYT152" s="186"/>
      <c r="DYU152" s="165"/>
      <c r="DYV152" s="186"/>
      <c r="DYW152" s="165"/>
      <c r="DYX152" s="186"/>
      <c r="DYY152" s="165"/>
      <c r="DYZ152" s="186"/>
      <c r="DZA152" s="165"/>
      <c r="DZB152" s="186"/>
      <c r="DZC152" s="165"/>
      <c r="DZD152" s="186"/>
      <c r="DZE152" s="165"/>
      <c r="DZF152" s="186"/>
      <c r="DZG152" s="165"/>
      <c r="DZH152" s="186"/>
      <c r="DZI152" s="165"/>
      <c r="DZJ152" s="186"/>
      <c r="DZK152" s="165"/>
      <c r="DZL152" s="186"/>
      <c r="DZM152" s="165"/>
      <c r="DZN152" s="186"/>
      <c r="DZO152" s="165"/>
      <c r="DZP152" s="186"/>
      <c r="DZQ152" s="165"/>
      <c r="DZR152" s="186"/>
      <c r="DZS152" s="165"/>
      <c r="DZT152" s="186"/>
      <c r="DZU152" s="165"/>
      <c r="DZV152" s="186"/>
      <c r="DZW152" s="165"/>
      <c r="DZX152" s="186"/>
      <c r="DZY152" s="165"/>
      <c r="DZZ152" s="186"/>
      <c r="EAA152" s="165"/>
      <c r="EAB152" s="186"/>
      <c r="EAC152" s="165"/>
      <c r="EAD152" s="186"/>
      <c r="EAE152" s="165"/>
      <c r="EAF152" s="186"/>
      <c r="EAG152" s="165"/>
      <c r="EAH152" s="186"/>
      <c r="EAI152" s="165"/>
      <c r="EAJ152" s="186"/>
      <c r="EAK152" s="165"/>
      <c r="EAL152" s="186"/>
      <c r="EAM152" s="165"/>
      <c r="EAN152" s="186"/>
      <c r="EAO152" s="165"/>
      <c r="EAP152" s="186"/>
      <c r="EAQ152" s="165"/>
      <c r="EAR152" s="186"/>
      <c r="EAS152" s="165"/>
      <c r="EAT152" s="186"/>
      <c r="EAU152" s="165"/>
      <c r="EAV152" s="186"/>
      <c r="EAW152" s="165"/>
      <c r="EAX152" s="186"/>
      <c r="EAY152" s="165"/>
      <c r="EAZ152" s="186"/>
      <c r="EBA152" s="165"/>
      <c r="EBB152" s="186"/>
      <c r="EBC152" s="165"/>
      <c r="EBD152" s="186"/>
      <c r="EBE152" s="165"/>
      <c r="EBF152" s="186"/>
      <c r="EBG152" s="165"/>
      <c r="EBH152" s="186"/>
      <c r="EBI152" s="165"/>
      <c r="EBJ152" s="186"/>
      <c r="EBK152" s="165"/>
      <c r="EBL152" s="186"/>
      <c r="EBM152" s="165"/>
      <c r="EBN152" s="186"/>
      <c r="EBO152" s="165"/>
      <c r="EBP152" s="186"/>
      <c r="EBQ152" s="165"/>
      <c r="EBR152" s="186"/>
      <c r="EBS152" s="165"/>
      <c r="EBT152" s="186"/>
      <c r="EBU152" s="165"/>
      <c r="EBV152" s="186"/>
      <c r="EBW152" s="165"/>
      <c r="EBX152" s="186"/>
      <c r="EBY152" s="165"/>
      <c r="EBZ152" s="186"/>
      <c r="ECA152" s="165"/>
      <c r="ECB152" s="186"/>
      <c r="ECC152" s="165"/>
      <c r="ECD152" s="186"/>
      <c r="ECE152" s="165"/>
      <c r="ECF152" s="186"/>
      <c r="ECG152" s="165"/>
      <c r="ECH152" s="186"/>
      <c r="ECI152" s="165"/>
      <c r="ECJ152" s="186"/>
      <c r="ECK152" s="165"/>
      <c r="ECL152" s="186"/>
      <c r="ECM152" s="165"/>
      <c r="ECN152" s="186"/>
      <c r="ECO152" s="165"/>
      <c r="ECP152" s="186"/>
      <c r="ECQ152" s="165"/>
      <c r="ECR152" s="186"/>
      <c r="ECS152" s="165"/>
      <c r="ECT152" s="186"/>
      <c r="ECU152" s="165"/>
      <c r="ECV152" s="186"/>
      <c r="ECW152" s="165"/>
      <c r="ECX152" s="186"/>
      <c r="ECY152" s="165"/>
      <c r="ECZ152" s="186"/>
      <c r="EDA152" s="165"/>
      <c r="EDB152" s="186"/>
      <c r="EDC152" s="165"/>
      <c r="EDD152" s="186"/>
      <c r="EDE152" s="165"/>
      <c r="EDF152" s="186"/>
      <c r="EDG152" s="165"/>
      <c r="EDH152" s="186"/>
      <c r="EDI152" s="165"/>
      <c r="EDJ152" s="186"/>
      <c r="EDK152" s="165"/>
      <c r="EDL152" s="186"/>
      <c r="EDM152" s="165"/>
      <c r="EDN152" s="186"/>
      <c r="EDO152" s="165"/>
      <c r="EDP152" s="186"/>
      <c r="EDQ152" s="165"/>
      <c r="EDR152" s="186"/>
      <c r="EDS152" s="165"/>
      <c r="EDT152" s="186"/>
      <c r="EDU152" s="165"/>
      <c r="EDV152" s="186"/>
      <c r="EDW152" s="165"/>
      <c r="EDX152" s="186"/>
      <c r="EDY152" s="165"/>
      <c r="EDZ152" s="186"/>
      <c r="EEA152" s="165"/>
      <c r="EEB152" s="186"/>
      <c r="EEC152" s="165"/>
      <c r="EED152" s="186"/>
      <c r="EEE152" s="165"/>
      <c r="EEF152" s="186"/>
      <c r="EEG152" s="165"/>
      <c r="EEH152" s="186"/>
      <c r="EEI152" s="165"/>
      <c r="EEJ152" s="186"/>
      <c r="EEK152" s="165"/>
      <c r="EEL152" s="186"/>
      <c r="EEM152" s="165"/>
      <c r="EEN152" s="186"/>
      <c r="EEO152" s="165"/>
      <c r="EEP152" s="186"/>
      <c r="EEQ152" s="165"/>
      <c r="EER152" s="186"/>
      <c r="EES152" s="165"/>
      <c r="EET152" s="186"/>
      <c r="EEU152" s="165"/>
      <c r="EEV152" s="186"/>
      <c r="EEW152" s="165"/>
      <c r="EEX152" s="186"/>
      <c r="EEY152" s="165"/>
      <c r="EEZ152" s="186"/>
      <c r="EFA152" s="165"/>
      <c r="EFB152" s="186"/>
      <c r="EFC152" s="165"/>
      <c r="EFD152" s="186"/>
      <c r="EFE152" s="165"/>
      <c r="EFF152" s="186"/>
      <c r="EFG152" s="165"/>
      <c r="EFH152" s="186"/>
      <c r="EFI152" s="165"/>
      <c r="EFJ152" s="186"/>
      <c r="EFK152" s="165"/>
      <c r="EFL152" s="186"/>
      <c r="EFM152" s="165"/>
      <c r="EFN152" s="186"/>
      <c r="EFO152" s="165"/>
      <c r="EFP152" s="186"/>
      <c r="EFQ152" s="165"/>
      <c r="EFR152" s="186"/>
      <c r="EFS152" s="165"/>
      <c r="EFT152" s="186"/>
      <c r="EFU152" s="165"/>
      <c r="EFV152" s="186"/>
      <c r="EFW152" s="165"/>
      <c r="EFX152" s="186"/>
      <c r="EFY152" s="165"/>
      <c r="EFZ152" s="186"/>
      <c r="EGA152" s="165"/>
      <c r="EGB152" s="186"/>
      <c r="EGC152" s="165"/>
      <c r="EGD152" s="186"/>
      <c r="EGE152" s="165"/>
      <c r="EGF152" s="186"/>
      <c r="EGG152" s="165"/>
      <c r="EGH152" s="186"/>
      <c r="EGI152" s="165"/>
      <c r="EGJ152" s="186"/>
      <c r="EGK152" s="165"/>
      <c r="EGL152" s="186"/>
      <c r="EGM152" s="165"/>
      <c r="EGN152" s="186"/>
      <c r="EGO152" s="165"/>
      <c r="EGP152" s="186"/>
      <c r="EGQ152" s="165"/>
      <c r="EGR152" s="186"/>
      <c r="EGS152" s="165"/>
      <c r="EGT152" s="186"/>
      <c r="EGU152" s="165"/>
      <c r="EGV152" s="186"/>
      <c r="EGW152" s="165"/>
      <c r="EGX152" s="186"/>
      <c r="EGY152" s="165"/>
      <c r="EGZ152" s="186"/>
      <c r="EHA152" s="165"/>
      <c r="EHB152" s="186"/>
      <c r="EHC152" s="165"/>
      <c r="EHD152" s="186"/>
      <c r="EHE152" s="165"/>
      <c r="EHF152" s="186"/>
      <c r="EHG152" s="165"/>
      <c r="EHH152" s="186"/>
      <c r="EHI152" s="165"/>
      <c r="EHJ152" s="186"/>
      <c r="EHK152" s="165"/>
      <c r="EHL152" s="186"/>
      <c r="EHM152" s="165"/>
      <c r="EHN152" s="186"/>
      <c r="EHO152" s="165"/>
      <c r="EHP152" s="186"/>
      <c r="EHQ152" s="165"/>
      <c r="EHR152" s="186"/>
      <c r="EHS152" s="165"/>
      <c r="EHT152" s="186"/>
      <c r="EHU152" s="165"/>
      <c r="EHV152" s="186"/>
      <c r="EHW152" s="165"/>
      <c r="EHX152" s="186"/>
      <c r="EHY152" s="165"/>
      <c r="EHZ152" s="186"/>
      <c r="EIA152" s="165"/>
      <c r="EIB152" s="186"/>
      <c r="EIC152" s="165"/>
      <c r="EID152" s="186"/>
      <c r="EIE152" s="165"/>
      <c r="EIF152" s="186"/>
      <c r="EIG152" s="165"/>
      <c r="EIH152" s="186"/>
      <c r="EII152" s="165"/>
      <c r="EIJ152" s="186"/>
      <c r="EIK152" s="165"/>
      <c r="EIL152" s="186"/>
      <c r="EIM152" s="165"/>
      <c r="EIN152" s="186"/>
      <c r="EIO152" s="165"/>
      <c r="EIP152" s="186"/>
      <c r="EIQ152" s="165"/>
      <c r="EIR152" s="186"/>
      <c r="EIS152" s="165"/>
      <c r="EIT152" s="186"/>
      <c r="EIU152" s="165"/>
      <c r="EIV152" s="186"/>
      <c r="EIW152" s="165"/>
      <c r="EIX152" s="186"/>
      <c r="EIY152" s="165"/>
      <c r="EIZ152" s="186"/>
      <c r="EJA152" s="165"/>
      <c r="EJB152" s="186"/>
      <c r="EJC152" s="165"/>
      <c r="EJD152" s="186"/>
      <c r="EJE152" s="165"/>
      <c r="EJF152" s="186"/>
      <c r="EJG152" s="165"/>
      <c r="EJH152" s="186"/>
      <c r="EJI152" s="165"/>
      <c r="EJJ152" s="186"/>
      <c r="EJK152" s="165"/>
      <c r="EJL152" s="186"/>
      <c r="EJM152" s="165"/>
      <c r="EJN152" s="186"/>
      <c r="EJO152" s="165"/>
      <c r="EJP152" s="186"/>
      <c r="EJQ152" s="165"/>
      <c r="EJR152" s="186"/>
      <c r="EJS152" s="165"/>
      <c r="EJT152" s="186"/>
      <c r="EJU152" s="165"/>
      <c r="EJV152" s="186"/>
      <c r="EJW152" s="165"/>
      <c r="EJX152" s="186"/>
      <c r="EJY152" s="165"/>
      <c r="EJZ152" s="186"/>
      <c r="EKA152" s="165"/>
      <c r="EKB152" s="186"/>
      <c r="EKC152" s="165"/>
      <c r="EKD152" s="186"/>
      <c r="EKE152" s="165"/>
      <c r="EKF152" s="186"/>
      <c r="EKG152" s="165"/>
      <c r="EKH152" s="186"/>
      <c r="EKI152" s="165"/>
      <c r="EKJ152" s="186"/>
      <c r="EKK152" s="165"/>
      <c r="EKL152" s="186"/>
      <c r="EKM152" s="165"/>
      <c r="EKN152" s="186"/>
      <c r="EKO152" s="165"/>
      <c r="EKP152" s="186"/>
      <c r="EKQ152" s="165"/>
      <c r="EKR152" s="186"/>
      <c r="EKS152" s="165"/>
      <c r="EKT152" s="186"/>
      <c r="EKU152" s="165"/>
      <c r="EKV152" s="186"/>
      <c r="EKW152" s="165"/>
      <c r="EKX152" s="186"/>
      <c r="EKY152" s="165"/>
      <c r="EKZ152" s="186"/>
      <c r="ELA152" s="165"/>
      <c r="ELB152" s="186"/>
      <c r="ELC152" s="165"/>
      <c r="ELD152" s="186"/>
      <c r="ELE152" s="165"/>
      <c r="ELF152" s="186"/>
      <c r="ELG152" s="165"/>
      <c r="ELH152" s="186"/>
      <c r="ELI152" s="165"/>
      <c r="ELJ152" s="186"/>
      <c r="ELK152" s="165"/>
      <c r="ELL152" s="186"/>
      <c r="ELM152" s="165"/>
      <c r="ELN152" s="186"/>
      <c r="ELO152" s="165"/>
      <c r="ELP152" s="186"/>
      <c r="ELQ152" s="165"/>
      <c r="ELR152" s="186"/>
      <c r="ELS152" s="165"/>
      <c r="ELT152" s="186"/>
      <c r="ELU152" s="165"/>
      <c r="ELV152" s="186"/>
      <c r="ELW152" s="165"/>
      <c r="ELX152" s="186"/>
      <c r="ELY152" s="165"/>
      <c r="ELZ152" s="186"/>
      <c r="EMA152" s="165"/>
      <c r="EMB152" s="186"/>
      <c r="EMC152" s="165"/>
      <c r="EMD152" s="186"/>
      <c r="EME152" s="165"/>
      <c r="EMF152" s="186"/>
      <c r="EMG152" s="165"/>
      <c r="EMH152" s="186"/>
      <c r="EMI152" s="165"/>
      <c r="EMJ152" s="186"/>
      <c r="EMK152" s="165"/>
      <c r="EML152" s="186"/>
      <c r="EMM152" s="165"/>
      <c r="EMN152" s="186"/>
      <c r="EMO152" s="165"/>
      <c r="EMP152" s="186"/>
      <c r="EMQ152" s="165"/>
      <c r="EMR152" s="186"/>
      <c r="EMS152" s="165"/>
      <c r="EMT152" s="186"/>
      <c r="EMU152" s="165"/>
      <c r="EMV152" s="186"/>
      <c r="EMW152" s="165"/>
      <c r="EMX152" s="186"/>
      <c r="EMY152" s="165"/>
      <c r="EMZ152" s="186"/>
      <c r="ENA152" s="165"/>
      <c r="ENB152" s="186"/>
      <c r="ENC152" s="165"/>
      <c r="END152" s="186"/>
      <c r="ENE152" s="165"/>
      <c r="ENF152" s="186"/>
      <c r="ENG152" s="165"/>
      <c r="ENH152" s="186"/>
      <c r="ENI152" s="165"/>
      <c r="ENJ152" s="186"/>
      <c r="ENK152" s="165"/>
      <c r="ENL152" s="186"/>
      <c r="ENM152" s="165"/>
      <c r="ENN152" s="186"/>
      <c r="ENO152" s="165"/>
      <c r="ENP152" s="186"/>
      <c r="ENQ152" s="165"/>
      <c r="ENR152" s="186"/>
      <c r="ENS152" s="165"/>
      <c r="ENT152" s="186"/>
      <c r="ENU152" s="165"/>
      <c r="ENV152" s="186"/>
      <c r="ENW152" s="165"/>
      <c r="ENX152" s="186"/>
      <c r="ENY152" s="165"/>
      <c r="ENZ152" s="186"/>
      <c r="EOA152" s="165"/>
      <c r="EOB152" s="186"/>
      <c r="EOC152" s="165"/>
      <c r="EOD152" s="186"/>
      <c r="EOE152" s="165"/>
      <c r="EOF152" s="186"/>
      <c r="EOG152" s="165"/>
      <c r="EOH152" s="186"/>
      <c r="EOI152" s="165"/>
      <c r="EOJ152" s="186"/>
      <c r="EOK152" s="165"/>
      <c r="EOL152" s="186"/>
      <c r="EOM152" s="165"/>
      <c r="EON152" s="186"/>
      <c r="EOO152" s="165"/>
      <c r="EOP152" s="186"/>
      <c r="EOQ152" s="165"/>
      <c r="EOR152" s="186"/>
      <c r="EOS152" s="165"/>
      <c r="EOT152" s="186"/>
      <c r="EOU152" s="165"/>
      <c r="EOV152" s="186"/>
      <c r="EOW152" s="165"/>
      <c r="EOX152" s="186"/>
      <c r="EOY152" s="165"/>
      <c r="EOZ152" s="186"/>
      <c r="EPA152" s="165"/>
      <c r="EPB152" s="186"/>
      <c r="EPC152" s="165"/>
      <c r="EPD152" s="186"/>
      <c r="EPE152" s="165"/>
      <c r="EPF152" s="186"/>
      <c r="EPG152" s="165"/>
      <c r="EPH152" s="186"/>
      <c r="EPI152" s="165"/>
      <c r="EPJ152" s="186"/>
      <c r="EPK152" s="165"/>
      <c r="EPL152" s="186"/>
      <c r="EPM152" s="165"/>
      <c r="EPN152" s="186"/>
      <c r="EPO152" s="165"/>
      <c r="EPP152" s="186"/>
      <c r="EPQ152" s="165"/>
      <c r="EPR152" s="186"/>
      <c r="EPS152" s="165"/>
      <c r="EPT152" s="186"/>
      <c r="EPU152" s="165"/>
      <c r="EPV152" s="186"/>
      <c r="EPW152" s="165"/>
      <c r="EPX152" s="186"/>
      <c r="EPY152" s="165"/>
      <c r="EPZ152" s="186"/>
      <c r="EQA152" s="165"/>
      <c r="EQB152" s="186"/>
      <c r="EQC152" s="165"/>
      <c r="EQD152" s="186"/>
      <c r="EQE152" s="165"/>
      <c r="EQF152" s="186"/>
      <c r="EQG152" s="165"/>
      <c r="EQH152" s="186"/>
      <c r="EQI152" s="165"/>
      <c r="EQJ152" s="186"/>
      <c r="EQK152" s="165"/>
      <c r="EQL152" s="186"/>
      <c r="EQM152" s="165"/>
      <c r="EQN152" s="186"/>
      <c r="EQO152" s="165"/>
      <c r="EQP152" s="186"/>
      <c r="EQQ152" s="165"/>
      <c r="EQR152" s="186"/>
      <c r="EQS152" s="165"/>
      <c r="EQT152" s="186"/>
      <c r="EQU152" s="165"/>
      <c r="EQV152" s="186"/>
      <c r="EQW152" s="165"/>
      <c r="EQX152" s="186"/>
      <c r="EQY152" s="165"/>
      <c r="EQZ152" s="186"/>
      <c r="ERA152" s="165"/>
      <c r="ERB152" s="186"/>
      <c r="ERC152" s="165"/>
      <c r="ERD152" s="186"/>
      <c r="ERE152" s="165"/>
      <c r="ERF152" s="186"/>
      <c r="ERG152" s="165"/>
      <c r="ERH152" s="186"/>
      <c r="ERI152" s="165"/>
      <c r="ERJ152" s="186"/>
      <c r="ERK152" s="165"/>
      <c r="ERL152" s="186"/>
      <c r="ERM152" s="165"/>
      <c r="ERN152" s="186"/>
      <c r="ERO152" s="165"/>
      <c r="ERP152" s="186"/>
      <c r="ERQ152" s="165"/>
      <c r="ERR152" s="186"/>
      <c r="ERS152" s="165"/>
      <c r="ERT152" s="186"/>
      <c r="ERU152" s="165"/>
      <c r="ERV152" s="186"/>
      <c r="ERW152" s="165"/>
      <c r="ERX152" s="186"/>
      <c r="ERY152" s="165"/>
      <c r="ERZ152" s="186"/>
      <c r="ESA152" s="165"/>
      <c r="ESB152" s="186"/>
      <c r="ESC152" s="165"/>
      <c r="ESD152" s="186"/>
      <c r="ESE152" s="165"/>
      <c r="ESF152" s="186"/>
      <c r="ESG152" s="165"/>
      <c r="ESH152" s="186"/>
      <c r="ESI152" s="165"/>
      <c r="ESJ152" s="186"/>
      <c r="ESK152" s="165"/>
      <c r="ESL152" s="186"/>
      <c r="ESM152" s="165"/>
      <c r="ESN152" s="186"/>
      <c r="ESO152" s="165"/>
      <c r="ESP152" s="186"/>
      <c r="ESQ152" s="165"/>
      <c r="ESR152" s="186"/>
      <c r="ESS152" s="165"/>
      <c r="EST152" s="186"/>
      <c r="ESU152" s="165"/>
      <c r="ESV152" s="186"/>
      <c r="ESW152" s="165"/>
      <c r="ESX152" s="186"/>
      <c r="ESY152" s="165"/>
      <c r="ESZ152" s="186"/>
      <c r="ETA152" s="165"/>
      <c r="ETB152" s="186"/>
      <c r="ETC152" s="165"/>
      <c r="ETD152" s="186"/>
      <c r="ETE152" s="165"/>
      <c r="ETF152" s="186"/>
      <c r="ETG152" s="165"/>
      <c r="ETH152" s="186"/>
      <c r="ETI152" s="165"/>
      <c r="ETJ152" s="186"/>
      <c r="ETK152" s="165"/>
      <c r="ETL152" s="186"/>
      <c r="ETM152" s="165"/>
      <c r="ETN152" s="186"/>
      <c r="ETO152" s="165"/>
      <c r="ETP152" s="186"/>
      <c r="ETQ152" s="165"/>
      <c r="ETR152" s="186"/>
      <c r="ETS152" s="165"/>
      <c r="ETT152" s="186"/>
      <c r="ETU152" s="165"/>
      <c r="ETV152" s="186"/>
      <c r="ETW152" s="165"/>
      <c r="ETX152" s="186"/>
      <c r="ETY152" s="165"/>
      <c r="ETZ152" s="186"/>
      <c r="EUA152" s="165"/>
      <c r="EUB152" s="186"/>
      <c r="EUC152" s="165"/>
      <c r="EUD152" s="186"/>
      <c r="EUE152" s="165"/>
      <c r="EUF152" s="186"/>
      <c r="EUG152" s="165"/>
      <c r="EUH152" s="186"/>
      <c r="EUI152" s="165"/>
      <c r="EUJ152" s="186"/>
      <c r="EUK152" s="165"/>
      <c r="EUL152" s="186"/>
      <c r="EUM152" s="165"/>
      <c r="EUN152" s="186"/>
      <c r="EUO152" s="165"/>
      <c r="EUP152" s="186"/>
      <c r="EUQ152" s="165"/>
      <c r="EUR152" s="186"/>
      <c r="EUS152" s="165"/>
      <c r="EUT152" s="186"/>
      <c r="EUU152" s="165"/>
      <c r="EUV152" s="186"/>
      <c r="EUW152" s="165"/>
      <c r="EUX152" s="186"/>
      <c r="EUY152" s="165"/>
      <c r="EUZ152" s="186"/>
      <c r="EVA152" s="165"/>
      <c r="EVB152" s="186"/>
      <c r="EVC152" s="165"/>
      <c r="EVD152" s="186"/>
      <c r="EVE152" s="165"/>
      <c r="EVF152" s="186"/>
      <c r="EVG152" s="165"/>
      <c r="EVH152" s="186"/>
      <c r="EVI152" s="165"/>
      <c r="EVJ152" s="186"/>
      <c r="EVK152" s="165"/>
      <c r="EVL152" s="186"/>
      <c r="EVM152" s="165"/>
      <c r="EVN152" s="186"/>
      <c r="EVO152" s="165"/>
      <c r="EVP152" s="186"/>
      <c r="EVQ152" s="165"/>
      <c r="EVR152" s="186"/>
      <c r="EVS152" s="165"/>
      <c r="EVT152" s="186"/>
      <c r="EVU152" s="165"/>
      <c r="EVV152" s="186"/>
      <c r="EVW152" s="165"/>
      <c r="EVX152" s="186"/>
      <c r="EVY152" s="165"/>
      <c r="EVZ152" s="186"/>
      <c r="EWA152" s="165"/>
      <c r="EWB152" s="186"/>
      <c r="EWC152" s="165"/>
      <c r="EWD152" s="186"/>
      <c r="EWE152" s="165"/>
      <c r="EWF152" s="186"/>
      <c r="EWG152" s="165"/>
      <c r="EWH152" s="186"/>
      <c r="EWI152" s="165"/>
      <c r="EWJ152" s="186"/>
      <c r="EWK152" s="165"/>
      <c r="EWL152" s="186"/>
      <c r="EWM152" s="165"/>
      <c r="EWN152" s="186"/>
      <c r="EWO152" s="165"/>
      <c r="EWP152" s="186"/>
      <c r="EWQ152" s="165"/>
      <c r="EWR152" s="186"/>
      <c r="EWS152" s="165"/>
      <c r="EWT152" s="186"/>
      <c r="EWU152" s="165"/>
      <c r="EWV152" s="186"/>
      <c r="EWW152" s="165"/>
      <c r="EWX152" s="186"/>
      <c r="EWY152" s="165"/>
      <c r="EWZ152" s="186"/>
      <c r="EXA152" s="165"/>
      <c r="EXB152" s="186"/>
      <c r="EXC152" s="165"/>
      <c r="EXD152" s="186"/>
      <c r="EXE152" s="165"/>
      <c r="EXF152" s="186"/>
      <c r="EXG152" s="165"/>
      <c r="EXH152" s="186"/>
      <c r="EXI152" s="165"/>
      <c r="EXJ152" s="186"/>
      <c r="EXK152" s="165"/>
      <c r="EXL152" s="186"/>
      <c r="EXM152" s="165"/>
      <c r="EXN152" s="186"/>
      <c r="EXO152" s="165"/>
      <c r="EXP152" s="186"/>
      <c r="EXQ152" s="165"/>
      <c r="EXR152" s="186"/>
      <c r="EXS152" s="165"/>
      <c r="EXT152" s="186"/>
      <c r="EXU152" s="165"/>
      <c r="EXV152" s="186"/>
      <c r="EXW152" s="165"/>
      <c r="EXX152" s="186"/>
      <c r="EXY152" s="165"/>
      <c r="EXZ152" s="186"/>
      <c r="EYA152" s="165"/>
      <c r="EYB152" s="186"/>
      <c r="EYC152" s="165"/>
      <c r="EYD152" s="186"/>
      <c r="EYE152" s="165"/>
      <c r="EYF152" s="186"/>
      <c r="EYG152" s="165"/>
      <c r="EYH152" s="186"/>
      <c r="EYI152" s="165"/>
      <c r="EYJ152" s="186"/>
      <c r="EYK152" s="165"/>
      <c r="EYL152" s="186"/>
      <c r="EYM152" s="165"/>
      <c r="EYN152" s="186"/>
      <c r="EYO152" s="165"/>
      <c r="EYP152" s="186"/>
      <c r="EYQ152" s="165"/>
      <c r="EYR152" s="186"/>
      <c r="EYS152" s="165"/>
      <c r="EYT152" s="186"/>
      <c r="EYU152" s="165"/>
      <c r="EYV152" s="186"/>
      <c r="EYW152" s="165"/>
      <c r="EYX152" s="186"/>
      <c r="EYY152" s="165"/>
      <c r="EYZ152" s="186"/>
      <c r="EZA152" s="165"/>
      <c r="EZB152" s="186"/>
      <c r="EZC152" s="165"/>
      <c r="EZD152" s="186"/>
      <c r="EZE152" s="165"/>
      <c r="EZF152" s="186"/>
      <c r="EZG152" s="165"/>
      <c r="EZH152" s="186"/>
      <c r="EZI152" s="165"/>
      <c r="EZJ152" s="186"/>
      <c r="EZK152" s="165"/>
      <c r="EZL152" s="186"/>
      <c r="EZM152" s="165"/>
      <c r="EZN152" s="186"/>
      <c r="EZO152" s="165"/>
      <c r="EZP152" s="186"/>
      <c r="EZQ152" s="165"/>
      <c r="EZR152" s="186"/>
      <c r="EZS152" s="165"/>
      <c r="EZT152" s="186"/>
      <c r="EZU152" s="165"/>
      <c r="EZV152" s="186"/>
      <c r="EZW152" s="165"/>
      <c r="EZX152" s="186"/>
      <c r="EZY152" s="165"/>
      <c r="EZZ152" s="186"/>
      <c r="FAA152" s="165"/>
      <c r="FAB152" s="186"/>
      <c r="FAC152" s="165"/>
      <c r="FAD152" s="186"/>
      <c r="FAE152" s="165"/>
      <c r="FAF152" s="186"/>
      <c r="FAG152" s="165"/>
      <c r="FAH152" s="186"/>
      <c r="FAI152" s="165"/>
      <c r="FAJ152" s="186"/>
      <c r="FAK152" s="165"/>
      <c r="FAL152" s="186"/>
      <c r="FAM152" s="165"/>
      <c r="FAN152" s="186"/>
      <c r="FAO152" s="165"/>
      <c r="FAP152" s="186"/>
      <c r="FAQ152" s="165"/>
      <c r="FAR152" s="186"/>
      <c r="FAS152" s="165"/>
      <c r="FAT152" s="186"/>
      <c r="FAU152" s="165"/>
      <c r="FAV152" s="186"/>
      <c r="FAW152" s="165"/>
      <c r="FAX152" s="186"/>
      <c r="FAY152" s="165"/>
      <c r="FAZ152" s="186"/>
      <c r="FBA152" s="165"/>
      <c r="FBB152" s="186"/>
      <c r="FBC152" s="165"/>
      <c r="FBD152" s="186"/>
      <c r="FBE152" s="165"/>
      <c r="FBF152" s="186"/>
      <c r="FBG152" s="165"/>
      <c r="FBH152" s="186"/>
      <c r="FBI152" s="165"/>
      <c r="FBJ152" s="186"/>
      <c r="FBK152" s="165"/>
      <c r="FBL152" s="186"/>
      <c r="FBM152" s="165"/>
      <c r="FBN152" s="186"/>
      <c r="FBO152" s="165"/>
      <c r="FBP152" s="186"/>
      <c r="FBQ152" s="165"/>
      <c r="FBR152" s="186"/>
      <c r="FBS152" s="165"/>
      <c r="FBT152" s="186"/>
      <c r="FBU152" s="165"/>
      <c r="FBV152" s="186"/>
      <c r="FBW152" s="165"/>
      <c r="FBX152" s="186"/>
      <c r="FBY152" s="165"/>
      <c r="FBZ152" s="186"/>
      <c r="FCA152" s="165"/>
      <c r="FCB152" s="186"/>
      <c r="FCC152" s="165"/>
      <c r="FCD152" s="186"/>
      <c r="FCE152" s="165"/>
      <c r="FCF152" s="186"/>
      <c r="FCG152" s="165"/>
      <c r="FCH152" s="186"/>
      <c r="FCI152" s="165"/>
      <c r="FCJ152" s="186"/>
      <c r="FCK152" s="165"/>
      <c r="FCL152" s="186"/>
      <c r="FCM152" s="165"/>
      <c r="FCN152" s="186"/>
      <c r="FCO152" s="165"/>
      <c r="FCP152" s="186"/>
      <c r="FCQ152" s="165"/>
      <c r="FCR152" s="186"/>
      <c r="FCS152" s="165"/>
      <c r="FCT152" s="186"/>
      <c r="FCU152" s="165"/>
      <c r="FCV152" s="186"/>
      <c r="FCW152" s="165"/>
      <c r="FCX152" s="186"/>
      <c r="FCY152" s="165"/>
      <c r="FCZ152" s="186"/>
      <c r="FDA152" s="165"/>
      <c r="FDB152" s="186"/>
      <c r="FDC152" s="165"/>
      <c r="FDD152" s="186"/>
      <c r="FDE152" s="165"/>
      <c r="FDF152" s="186"/>
      <c r="FDG152" s="165"/>
      <c r="FDH152" s="186"/>
      <c r="FDI152" s="165"/>
      <c r="FDJ152" s="186"/>
      <c r="FDK152" s="165"/>
      <c r="FDL152" s="186"/>
      <c r="FDM152" s="165"/>
      <c r="FDN152" s="186"/>
      <c r="FDO152" s="165"/>
      <c r="FDP152" s="186"/>
      <c r="FDQ152" s="165"/>
      <c r="FDR152" s="186"/>
      <c r="FDS152" s="165"/>
      <c r="FDT152" s="186"/>
      <c r="FDU152" s="165"/>
      <c r="FDV152" s="186"/>
      <c r="FDW152" s="165"/>
      <c r="FDX152" s="186"/>
      <c r="FDY152" s="165"/>
      <c r="FDZ152" s="186"/>
      <c r="FEA152" s="165"/>
      <c r="FEB152" s="186"/>
      <c r="FEC152" s="165"/>
      <c r="FED152" s="186"/>
      <c r="FEE152" s="165"/>
      <c r="FEF152" s="186"/>
      <c r="FEG152" s="165"/>
      <c r="FEH152" s="186"/>
      <c r="FEI152" s="165"/>
      <c r="FEJ152" s="186"/>
      <c r="FEK152" s="165"/>
      <c r="FEL152" s="186"/>
      <c r="FEM152" s="165"/>
      <c r="FEN152" s="186"/>
      <c r="FEO152" s="165"/>
      <c r="FEP152" s="186"/>
      <c r="FEQ152" s="165"/>
      <c r="FER152" s="186"/>
      <c r="FES152" s="165"/>
      <c r="FET152" s="186"/>
      <c r="FEU152" s="165"/>
      <c r="FEV152" s="186"/>
      <c r="FEW152" s="165"/>
      <c r="FEX152" s="186"/>
      <c r="FEY152" s="165"/>
      <c r="FEZ152" s="186"/>
      <c r="FFA152" s="165"/>
      <c r="FFB152" s="186"/>
      <c r="FFC152" s="165"/>
      <c r="FFD152" s="186"/>
      <c r="FFE152" s="165"/>
      <c r="FFF152" s="186"/>
      <c r="FFG152" s="165"/>
      <c r="FFH152" s="186"/>
      <c r="FFI152" s="165"/>
      <c r="FFJ152" s="186"/>
      <c r="FFK152" s="165"/>
      <c r="FFL152" s="186"/>
      <c r="FFM152" s="165"/>
      <c r="FFN152" s="186"/>
      <c r="FFO152" s="165"/>
      <c r="FFP152" s="186"/>
      <c r="FFQ152" s="165"/>
      <c r="FFR152" s="186"/>
      <c r="FFS152" s="165"/>
      <c r="FFT152" s="186"/>
      <c r="FFU152" s="165"/>
      <c r="FFV152" s="186"/>
      <c r="FFW152" s="165"/>
      <c r="FFX152" s="186"/>
      <c r="FFY152" s="165"/>
      <c r="FFZ152" s="186"/>
      <c r="FGA152" s="165"/>
      <c r="FGB152" s="186"/>
      <c r="FGC152" s="165"/>
      <c r="FGD152" s="186"/>
      <c r="FGE152" s="165"/>
      <c r="FGF152" s="186"/>
      <c r="FGG152" s="165"/>
      <c r="FGH152" s="186"/>
      <c r="FGI152" s="165"/>
      <c r="FGJ152" s="186"/>
      <c r="FGK152" s="165"/>
      <c r="FGL152" s="186"/>
      <c r="FGM152" s="165"/>
      <c r="FGN152" s="186"/>
      <c r="FGO152" s="165"/>
      <c r="FGP152" s="186"/>
      <c r="FGQ152" s="165"/>
      <c r="FGR152" s="186"/>
      <c r="FGS152" s="165"/>
      <c r="FGT152" s="186"/>
      <c r="FGU152" s="165"/>
      <c r="FGV152" s="186"/>
      <c r="FGW152" s="165"/>
      <c r="FGX152" s="186"/>
      <c r="FGY152" s="165"/>
      <c r="FGZ152" s="186"/>
      <c r="FHA152" s="165"/>
      <c r="FHB152" s="186"/>
      <c r="FHC152" s="165"/>
      <c r="FHD152" s="186"/>
      <c r="FHE152" s="165"/>
      <c r="FHF152" s="186"/>
      <c r="FHG152" s="165"/>
      <c r="FHH152" s="186"/>
      <c r="FHI152" s="165"/>
      <c r="FHJ152" s="186"/>
      <c r="FHK152" s="165"/>
      <c r="FHL152" s="186"/>
      <c r="FHM152" s="165"/>
      <c r="FHN152" s="186"/>
      <c r="FHO152" s="165"/>
      <c r="FHP152" s="186"/>
      <c r="FHQ152" s="165"/>
      <c r="FHR152" s="186"/>
      <c r="FHS152" s="165"/>
      <c r="FHT152" s="186"/>
      <c r="FHU152" s="165"/>
      <c r="FHV152" s="186"/>
      <c r="FHW152" s="165"/>
      <c r="FHX152" s="186"/>
      <c r="FHY152" s="165"/>
      <c r="FHZ152" s="186"/>
      <c r="FIA152" s="165"/>
      <c r="FIB152" s="186"/>
      <c r="FIC152" s="165"/>
      <c r="FID152" s="186"/>
      <c r="FIE152" s="165"/>
      <c r="FIF152" s="186"/>
      <c r="FIG152" s="165"/>
      <c r="FIH152" s="186"/>
      <c r="FII152" s="165"/>
      <c r="FIJ152" s="186"/>
      <c r="FIK152" s="165"/>
      <c r="FIL152" s="186"/>
      <c r="FIM152" s="165"/>
      <c r="FIN152" s="186"/>
      <c r="FIO152" s="165"/>
      <c r="FIP152" s="186"/>
      <c r="FIQ152" s="165"/>
      <c r="FIR152" s="186"/>
      <c r="FIS152" s="165"/>
      <c r="FIT152" s="186"/>
      <c r="FIU152" s="165"/>
      <c r="FIV152" s="186"/>
      <c r="FIW152" s="165"/>
      <c r="FIX152" s="186"/>
      <c r="FIY152" s="165"/>
      <c r="FIZ152" s="186"/>
      <c r="FJA152" s="165"/>
      <c r="FJB152" s="186"/>
      <c r="FJC152" s="165"/>
      <c r="FJD152" s="186"/>
      <c r="FJE152" s="165"/>
      <c r="FJF152" s="186"/>
      <c r="FJG152" s="165"/>
      <c r="FJH152" s="186"/>
      <c r="FJI152" s="165"/>
      <c r="FJJ152" s="186"/>
      <c r="FJK152" s="165"/>
      <c r="FJL152" s="186"/>
      <c r="FJM152" s="165"/>
      <c r="FJN152" s="186"/>
      <c r="FJO152" s="165"/>
      <c r="FJP152" s="186"/>
      <c r="FJQ152" s="165"/>
      <c r="FJR152" s="186"/>
      <c r="FJS152" s="165"/>
      <c r="FJT152" s="186"/>
      <c r="FJU152" s="165"/>
      <c r="FJV152" s="186"/>
      <c r="FJW152" s="165"/>
      <c r="FJX152" s="186"/>
      <c r="FJY152" s="165"/>
      <c r="FJZ152" s="186"/>
      <c r="FKA152" s="165"/>
      <c r="FKB152" s="186"/>
      <c r="FKC152" s="165"/>
      <c r="FKD152" s="186"/>
      <c r="FKE152" s="165"/>
      <c r="FKF152" s="186"/>
      <c r="FKG152" s="165"/>
      <c r="FKH152" s="186"/>
      <c r="FKI152" s="165"/>
      <c r="FKJ152" s="186"/>
      <c r="FKK152" s="165"/>
      <c r="FKL152" s="186"/>
      <c r="FKM152" s="165"/>
      <c r="FKN152" s="186"/>
      <c r="FKO152" s="165"/>
      <c r="FKP152" s="186"/>
      <c r="FKQ152" s="165"/>
      <c r="FKR152" s="186"/>
      <c r="FKS152" s="165"/>
      <c r="FKT152" s="186"/>
      <c r="FKU152" s="165"/>
      <c r="FKV152" s="186"/>
      <c r="FKW152" s="165"/>
      <c r="FKX152" s="186"/>
      <c r="FKY152" s="165"/>
      <c r="FKZ152" s="186"/>
      <c r="FLA152" s="165"/>
      <c r="FLB152" s="186"/>
      <c r="FLC152" s="165"/>
      <c r="FLD152" s="186"/>
      <c r="FLE152" s="165"/>
      <c r="FLF152" s="186"/>
      <c r="FLG152" s="165"/>
      <c r="FLH152" s="186"/>
      <c r="FLI152" s="165"/>
      <c r="FLJ152" s="186"/>
      <c r="FLK152" s="165"/>
      <c r="FLL152" s="186"/>
      <c r="FLM152" s="165"/>
      <c r="FLN152" s="186"/>
      <c r="FLO152" s="165"/>
      <c r="FLP152" s="186"/>
      <c r="FLQ152" s="165"/>
      <c r="FLR152" s="186"/>
      <c r="FLS152" s="165"/>
      <c r="FLT152" s="186"/>
      <c r="FLU152" s="165"/>
      <c r="FLV152" s="186"/>
      <c r="FLW152" s="165"/>
      <c r="FLX152" s="186"/>
      <c r="FLY152" s="165"/>
      <c r="FLZ152" s="186"/>
      <c r="FMA152" s="165"/>
      <c r="FMB152" s="186"/>
      <c r="FMC152" s="165"/>
      <c r="FMD152" s="186"/>
      <c r="FME152" s="165"/>
      <c r="FMF152" s="186"/>
      <c r="FMG152" s="165"/>
      <c r="FMH152" s="186"/>
      <c r="FMI152" s="165"/>
      <c r="FMJ152" s="186"/>
      <c r="FMK152" s="165"/>
      <c r="FML152" s="186"/>
      <c r="FMM152" s="165"/>
      <c r="FMN152" s="186"/>
      <c r="FMO152" s="165"/>
      <c r="FMP152" s="186"/>
      <c r="FMQ152" s="165"/>
      <c r="FMR152" s="186"/>
      <c r="FMS152" s="165"/>
      <c r="FMT152" s="186"/>
      <c r="FMU152" s="165"/>
      <c r="FMV152" s="186"/>
      <c r="FMW152" s="165"/>
      <c r="FMX152" s="186"/>
      <c r="FMY152" s="165"/>
      <c r="FMZ152" s="186"/>
      <c r="FNA152" s="165"/>
      <c r="FNB152" s="186"/>
      <c r="FNC152" s="165"/>
      <c r="FND152" s="186"/>
      <c r="FNE152" s="165"/>
      <c r="FNF152" s="186"/>
      <c r="FNG152" s="165"/>
      <c r="FNH152" s="186"/>
      <c r="FNI152" s="165"/>
      <c r="FNJ152" s="186"/>
      <c r="FNK152" s="165"/>
      <c r="FNL152" s="186"/>
      <c r="FNM152" s="165"/>
      <c r="FNN152" s="186"/>
      <c r="FNO152" s="165"/>
      <c r="FNP152" s="186"/>
      <c r="FNQ152" s="165"/>
      <c r="FNR152" s="186"/>
      <c r="FNS152" s="165"/>
      <c r="FNT152" s="186"/>
      <c r="FNU152" s="165"/>
      <c r="FNV152" s="186"/>
      <c r="FNW152" s="165"/>
      <c r="FNX152" s="186"/>
      <c r="FNY152" s="165"/>
      <c r="FNZ152" s="186"/>
      <c r="FOA152" s="165"/>
      <c r="FOB152" s="186"/>
      <c r="FOC152" s="165"/>
      <c r="FOD152" s="186"/>
      <c r="FOE152" s="165"/>
      <c r="FOF152" s="186"/>
      <c r="FOG152" s="165"/>
      <c r="FOH152" s="186"/>
      <c r="FOI152" s="165"/>
      <c r="FOJ152" s="186"/>
      <c r="FOK152" s="165"/>
      <c r="FOL152" s="186"/>
      <c r="FOM152" s="165"/>
      <c r="FON152" s="186"/>
      <c r="FOO152" s="165"/>
      <c r="FOP152" s="186"/>
      <c r="FOQ152" s="165"/>
      <c r="FOR152" s="186"/>
      <c r="FOS152" s="165"/>
      <c r="FOT152" s="186"/>
      <c r="FOU152" s="165"/>
      <c r="FOV152" s="186"/>
      <c r="FOW152" s="165"/>
      <c r="FOX152" s="186"/>
      <c r="FOY152" s="165"/>
      <c r="FOZ152" s="186"/>
      <c r="FPA152" s="165"/>
      <c r="FPB152" s="186"/>
      <c r="FPC152" s="165"/>
      <c r="FPD152" s="186"/>
      <c r="FPE152" s="165"/>
      <c r="FPF152" s="186"/>
      <c r="FPG152" s="165"/>
      <c r="FPH152" s="186"/>
      <c r="FPI152" s="165"/>
      <c r="FPJ152" s="186"/>
      <c r="FPK152" s="165"/>
      <c r="FPL152" s="186"/>
      <c r="FPM152" s="165"/>
      <c r="FPN152" s="186"/>
      <c r="FPO152" s="165"/>
      <c r="FPP152" s="186"/>
      <c r="FPQ152" s="165"/>
      <c r="FPR152" s="186"/>
      <c r="FPS152" s="165"/>
      <c r="FPT152" s="186"/>
      <c r="FPU152" s="165"/>
      <c r="FPV152" s="186"/>
      <c r="FPW152" s="165"/>
      <c r="FPX152" s="186"/>
      <c r="FPY152" s="165"/>
      <c r="FPZ152" s="186"/>
      <c r="FQA152" s="165"/>
      <c r="FQB152" s="186"/>
      <c r="FQC152" s="165"/>
      <c r="FQD152" s="186"/>
      <c r="FQE152" s="165"/>
      <c r="FQF152" s="186"/>
      <c r="FQG152" s="165"/>
      <c r="FQH152" s="186"/>
      <c r="FQI152" s="165"/>
      <c r="FQJ152" s="186"/>
      <c r="FQK152" s="165"/>
      <c r="FQL152" s="186"/>
      <c r="FQM152" s="165"/>
      <c r="FQN152" s="186"/>
      <c r="FQO152" s="165"/>
      <c r="FQP152" s="186"/>
      <c r="FQQ152" s="165"/>
      <c r="FQR152" s="186"/>
      <c r="FQS152" s="165"/>
      <c r="FQT152" s="186"/>
      <c r="FQU152" s="165"/>
      <c r="FQV152" s="186"/>
      <c r="FQW152" s="165"/>
      <c r="FQX152" s="186"/>
      <c r="FQY152" s="165"/>
      <c r="FQZ152" s="186"/>
      <c r="FRA152" s="165"/>
      <c r="FRB152" s="186"/>
      <c r="FRC152" s="165"/>
      <c r="FRD152" s="186"/>
      <c r="FRE152" s="165"/>
      <c r="FRF152" s="186"/>
      <c r="FRG152" s="165"/>
      <c r="FRH152" s="186"/>
      <c r="FRI152" s="165"/>
      <c r="FRJ152" s="186"/>
      <c r="FRK152" s="165"/>
      <c r="FRL152" s="186"/>
      <c r="FRM152" s="165"/>
      <c r="FRN152" s="186"/>
      <c r="FRO152" s="165"/>
      <c r="FRP152" s="186"/>
      <c r="FRQ152" s="165"/>
      <c r="FRR152" s="186"/>
      <c r="FRS152" s="165"/>
      <c r="FRT152" s="186"/>
      <c r="FRU152" s="165"/>
      <c r="FRV152" s="186"/>
      <c r="FRW152" s="165"/>
      <c r="FRX152" s="186"/>
      <c r="FRY152" s="165"/>
      <c r="FRZ152" s="186"/>
      <c r="FSA152" s="165"/>
      <c r="FSB152" s="186"/>
      <c r="FSC152" s="165"/>
      <c r="FSD152" s="186"/>
      <c r="FSE152" s="165"/>
      <c r="FSF152" s="186"/>
      <c r="FSG152" s="165"/>
      <c r="FSH152" s="186"/>
      <c r="FSI152" s="165"/>
      <c r="FSJ152" s="186"/>
      <c r="FSK152" s="165"/>
      <c r="FSL152" s="186"/>
      <c r="FSM152" s="165"/>
      <c r="FSN152" s="186"/>
      <c r="FSO152" s="165"/>
      <c r="FSP152" s="186"/>
      <c r="FSQ152" s="165"/>
      <c r="FSR152" s="186"/>
      <c r="FSS152" s="165"/>
      <c r="FST152" s="186"/>
      <c r="FSU152" s="165"/>
      <c r="FSV152" s="186"/>
      <c r="FSW152" s="165"/>
      <c r="FSX152" s="186"/>
      <c r="FSY152" s="165"/>
      <c r="FSZ152" s="186"/>
      <c r="FTA152" s="165"/>
      <c r="FTB152" s="186"/>
      <c r="FTC152" s="165"/>
      <c r="FTD152" s="186"/>
      <c r="FTE152" s="165"/>
      <c r="FTF152" s="186"/>
      <c r="FTG152" s="165"/>
      <c r="FTH152" s="186"/>
      <c r="FTI152" s="165"/>
      <c r="FTJ152" s="186"/>
      <c r="FTK152" s="165"/>
      <c r="FTL152" s="186"/>
      <c r="FTM152" s="165"/>
      <c r="FTN152" s="186"/>
      <c r="FTO152" s="165"/>
      <c r="FTP152" s="186"/>
      <c r="FTQ152" s="165"/>
      <c r="FTR152" s="186"/>
      <c r="FTS152" s="165"/>
      <c r="FTT152" s="186"/>
      <c r="FTU152" s="165"/>
      <c r="FTV152" s="186"/>
      <c r="FTW152" s="165"/>
      <c r="FTX152" s="186"/>
      <c r="FTY152" s="165"/>
      <c r="FTZ152" s="186"/>
      <c r="FUA152" s="165"/>
      <c r="FUB152" s="186"/>
      <c r="FUC152" s="165"/>
      <c r="FUD152" s="186"/>
      <c r="FUE152" s="165"/>
      <c r="FUF152" s="186"/>
      <c r="FUG152" s="165"/>
      <c r="FUH152" s="186"/>
      <c r="FUI152" s="165"/>
      <c r="FUJ152" s="186"/>
      <c r="FUK152" s="165"/>
      <c r="FUL152" s="186"/>
      <c r="FUM152" s="165"/>
      <c r="FUN152" s="186"/>
      <c r="FUO152" s="165"/>
      <c r="FUP152" s="186"/>
      <c r="FUQ152" s="165"/>
      <c r="FUR152" s="186"/>
      <c r="FUS152" s="165"/>
      <c r="FUT152" s="186"/>
      <c r="FUU152" s="165"/>
      <c r="FUV152" s="186"/>
      <c r="FUW152" s="165"/>
      <c r="FUX152" s="186"/>
      <c r="FUY152" s="165"/>
      <c r="FUZ152" s="186"/>
      <c r="FVA152" s="165"/>
      <c r="FVB152" s="186"/>
      <c r="FVC152" s="165"/>
      <c r="FVD152" s="186"/>
      <c r="FVE152" s="165"/>
      <c r="FVF152" s="186"/>
      <c r="FVG152" s="165"/>
      <c r="FVH152" s="186"/>
      <c r="FVI152" s="165"/>
      <c r="FVJ152" s="186"/>
      <c r="FVK152" s="165"/>
      <c r="FVL152" s="186"/>
      <c r="FVM152" s="165"/>
      <c r="FVN152" s="186"/>
      <c r="FVO152" s="165"/>
      <c r="FVP152" s="186"/>
      <c r="FVQ152" s="165"/>
      <c r="FVR152" s="186"/>
      <c r="FVS152" s="165"/>
      <c r="FVT152" s="186"/>
      <c r="FVU152" s="165"/>
      <c r="FVV152" s="186"/>
      <c r="FVW152" s="165"/>
      <c r="FVX152" s="186"/>
      <c r="FVY152" s="165"/>
      <c r="FVZ152" s="186"/>
      <c r="FWA152" s="165"/>
      <c r="FWB152" s="186"/>
      <c r="FWC152" s="165"/>
      <c r="FWD152" s="186"/>
      <c r="FWE152" s="165"/>
      <c r="FWF152" s="186"/>
      <c r="FWG152" s="165"/>
      <c r="FWH152" s="186"/>
      <c r="FWI152" s="165"/>
      <c r="FWJ152" s="186"/>
      <c r="FWK152" s="165"/>
      <c r="FWL152" s="186"/>
      <c r="FWM152" s="165"/>
      <c r="FWN152" s="186"/>
      <c r="FWO152" s="165"/>
      <c r="FWP152" s="186"/>
      <c r="FWQ152" s="165"/>
      <c r="FWR152" s="186"/>
      <c r="FWS152" s="165"/>
      <c r="FWT152" s="186"/>
      <c r="FWU152" s="165"/>
      <c r="FWV152" s="186"/>
      <c r="FWW152" s="165"/>
      <c r="FWX152" s="186"/>
      <c r="FWY152" s="165"/>
      <c r="FWZ152" s="186"/>
      <c r="FXA152" s="165"/>
      <c r="FXB152" s="186"/>
      <c r="FXC152" s="165"/>
      <c r="FXD152" s="186"/>
      <c r="FXE152" s="165"/>
      <c r="FXF152" s="186"/>
      <c r="FXG152" s="165"/>
      <c r="FXH152" s="186"/>
      <c r="FXI152" s="165"/>
      <c r="FXJ152" s="186"/>
      <c r="FXK152" s="165"/>
      <c r="FXL152" s="186"/>
      <c r="FXM152" s="165"/>
      <c r="FXN152" s="186"/>
      <c r="FXO152" s="165"/>
      <c r="FXP152" s="186"/>
      <c r="FXQ152" s="165"/>
      <c r="FXR152" s="186"/>
      <c r="FXS152" s="165"/>
      <c r="FXT152" s="186"/>
      <c r="FXU152" s="165"/>
      <c r="FXV152" s="186"/>
      <c r="FXW152" s="165"/>
      <c r="FXX152" s="186"/>
      <c r="FXY152" s="165"/>
      <c r="FXZ152" s="186"/>
      <c r="FYA152" s="165"/>
      <c r="FYB152" s="186"/>
      <c r="FYC152" s="165"/>
      <c r="FYD152" s="186"/>
      <c r="FYE152" s="165"/>
      <c r="FYF152" s="186"/>
      <c r="FYG152" s="165"/>
      <c r="FYH152" s="186"/>
      <c r="FYI152" s="165"/>
      <c r="FYJ152" s="186"/>
      <c r="FYK152" s="165"/>
      <c r="FYL152" s="186"/>
      <c r="FYM152" s="165"/>
      <c r="FYN152" s="186"/>
      <c r="FYO152" s="165"/>
      <c r="FYP152" s="186"/>
      <c r="FYQ152" s="165"/>
      <c r="FYR152" s="186"/>
      <c r="FYS152" s="165"/>
      <c r="FYT152" s="186"/>
      <c r="FYU152" s="165"/>
      <c r="FYV152" s="186"/>
      <c r="FYW152" s="165"/>
      <c r="FYX152" s="186"/>
      <c r="FYY152" s="165"/>
      <c r="FYZ152" s="186"/>
      <c r="FZA152" s="165"/>
      <c r="FZB152" s="186"/>
      <c r="FZC152" s="165"/>
      <c r="FZD152" s="186"/>
      <c r="FZE152" s="165"/>
      <c r="FZF152" s="186"/>
      <c r="FZG152" s="165"/>
      <c r="FZH152" s="186"/>
      <c r="FZI152" s="165"/>
      <c r="FZJ152" s="186"/>
      <c r="FZK152" s="165"/>
      <c r="FZL152" s="186"/>
      <c r="FZM152" s="165"/>
      <c r="FZN152" s="186"/>
      <c r="FZO152" s="165"/>
      <c r="FZP152" s="186"/>
      <c r="FZQ152" s="165"/>
      <c r="FZR152" s="186"/>
      <c r="FZS152" s="165"/>
      <c r="FZT152" s="186"/>
      <c r="FZU152" s="165"/>
      <c r="FZV152" s="186"/>
      <c r="FZW152" s="165"/>
      <c r="FZX152" s="186"/>
      <c r="FZY152" s="165"/>
      <c r="FZZ152" s="186"/>
      <c r="GAA152" s="165"/>
      <c r="GAB152" s="186"/>
      <c r="GAC152" s="165"/>
      <c r="GAD152" s="186"/>
      <c r="GAE152" s="165"/>
      <c r="GAF152" s="186"/>
      <c r="GAG152" s="165"/>
      <c r="GAH152" s="186"/>
      <c r="GAI152" s="165"/>
      <c r="GAJ152" s="186"/>
      <c r="GAK152" s="165"/>
      <c r="GAL152" s="186"/>
      <c r="GAM152" s="165"/>
      <c r="GAN152" s="186"/>
      <c r="GAO152" s="165"/>
      <c r="GAP152" s="186"/>
      <c r="GAQ152" s="165"/>
      <c r="GAR152" s="186"/>
      <c r="GAS152" s="165"/>
      <c r="GAT152" s="186"/>
      <c r="GAU152" s="165"/>
      <c r="GAV152" s="186"/>
      <c r="GAW152" s="165"/>
      <c r="GAX152" s="186"/>
      <c r="GAY152" s="165"/>
      <c r="GAZ152" s="186"/>
      <c r="GBA152" s="165"/>
      <c r="GBB152" s="186"/>
      <c r="GBC152" s="165"/>
      <c r="GBD152" s="186"/>
      <c r="GBE152" s="165"/>
      <c r="GBF152" s="186"/>
      <c r="GBG152" s="165"/>
      <c r="GBH152" s="186"/>
      <c r="GBI152" s="165"/>
      <c r="GBJ152" s="186"/>
      <c r="GBK152" s="165"/>
      <c r="GBL152" s="186"/>
      <c r="GBM152" s="165"/>
      <c r="GBN152" s="186"/>
      <c r="GBO152" s="165"/>
      <c r="GBP152" s="186"/>
      <c r="GBQ152" s="165"/>
      <c r="GBR152" s="186"/>
      <c r="GBS152" s="165"/>
      <c r="GBT152" s="186"/>
      <c r="GBU152" s="165"/>
      <c r="GBV152" s="186"/>
      <c r="GBW152" s="165"/>
      <c r="GBX152" s="186"/>
      <c r="GBY152" s="165"/>
      <c r="GBZ152" s="186"/>
      <c r="GCA152" s="165"/>
      <c r="GCB152" s="186"/>
      <c r="GCC152" s="165"/>
      <c r="GCD152" s="186"/>
      <c r="GCE152" s="165"/>
      <c r="GCF152" s="186"/>
      <c r="GCG152" s="165"/>
      <c r="GCH152" s="186"/>
      <c r="GCI152" s="165"/>
      <c r="GCJ152" s="186"/>
      <c r="GCK152" s="165"/>
      <c r="GCL152" s="186"/>
      <c r="GCM152" s="165"/>
      <c r="GCN152" s="186"/>
      <c r="GCO152" s="165"/>
      <c r="GCP152" s="186"/>
      <c r="GCQ152" s="165"/>
      <c r="GCR152" s="186"/>
      <c r="GCS152" s="165"/>
      <c r="GCT152" s="186"/>
      <c r="GCU152" s="165"/>
      <c r="GCV152" s="186"/>
      <c r="GCW152" s="165"/>
      <c r="GCX152" s="186"/>
      <c r="GCY152" s="165"/>
      <c r="GCZ152" s="186"/>
      <c r="GDA152" s="165"/>
      <c r="GDB152" s="186"/>
      <c r="GDC152" s="165"/>
      <c r="GDD152" s="186"/>
      <c r="GDE152" s="165"/>
      <c r="GDF152" s="186"/>
      <c r="GDG152" s="165"/>
      <c r="GDH152" s="186"/>
      <c r="GDI152" s="165"/>
      <c r="GDJ152" s="186"/>
      <c r="GDK152" s="165"/>
      <c r="GDL152" s="186"/>
      <c r="GDM152" s="165"/>
      <c r="GDN152" s="186"/>
      <c r="GDO152" s="165"/>
      <c r="GDP152" s="186"/>
      <c r="GDQ152" s="165"/>
      <c r="GDR152" s="186"/>
      <c r="GDS152" s="165"/>
      <c r="GDT152" s="186"/>
      <c r="GDU152" s="165"/>
      <c r="GDV152" s="186"/>
      <c r="GDW152" s="165"/>
      <c r="GDX152" s="186"/>
      <c r="GDY152" s="165"/>
      <c r="GDZ152" s="186"/>
      <c r="GEA152" s="165"/>
      <c r="GEB152" s="186"/>
      <c r="GEC152" s="165"/>
      <c r="GED152" s="186"/>
      <c r="GEE152" s="165"/>
      <c r="GEF152" s="186"/>
      <c r="GEG152" s="165"/>
      <c r="GEH152" s="186"/>
      <c r="GEI152" s="165"/>
      <c r="GEJ152" s="186"/>
      <c r="GEK152" s="165"/>
      <c r="GEL152" s="186"/>
      <c r="GEM152" s="165"/>
      <c r="GEN152" s="186"/>
      <c r="GEO152" s="165"/>
      <c r="GEP152" s="186"/>
      <c r="GEQ152" s="165"/>
      <c r="GER152" s="186"/>
      <c r="GES152" s="165"/>
      <c r="GET152" s="186"/>
      <c r="GEU152" s="165"/>
      <c r="GEV152" s="186"/>
      <c r="GEW152" s="165"/>
      <c r="GEX152" s="186"/>
      <c r="GEY152" s="165"/>
      <c r="GEZ152" s="186"/>
      <c r="GFA152" s="165"/>
      <c r="GFB152" s="186"/>
      <c r="GFC152" s="165"/>
      <c r="GFD152" s="186"/>
      <c r="GFE152" s="165"/>
      <c r="GFF152" s="186"/>
      <c r="GFG152" s="165"/>
      <c r="GFH152" s="186"/>
      <c r="GFI152" s="165"/>
      <c r="GFJ152" s="186"/>
      <c r="GFK152" s="165"/>
      <c r="GFL152" s="186"/>
      <c r="GFM152" s="165"/>
      <c r="GFN152" s="186"/>
      <c r="GFO152" s="165"/>
      <c r="GFP152" s="186"/>
      <c r="GFQ152" s="165"/>
      <c r="GFR152" s="186"/>
      <c r="GFS152" s="165"/>
      <c r="GFT152" s="186"/>
      <c r="GFU152" s="165"/>
      <c r="GFV152" s="186"/>
      <c r="GFW152" s="165"/>
      <c r="GFX152" s="186"/>
      <c r="GFY152" s="165"/>
      <c r="GFZ152" s="186"/>
      <c r="GGA152" s="165"/>
      <c r="GGB152" s="186"/>
      <c r="GGC152" s="165"/>
      <c r="GGD152" s="186"/>
      <c r="GGE152" s="165"/>
      <c r="GGF152" s="186"/>
      <c r="GGG152" s="165"/>
      <c r="GGH152" s="186"/>
      <c r="GGI152" s="165"/>
      <c r="GGJ152" s="186"/>
      <c r="GGK152" s="165"/>
      <c r="GGL152" s="186"/>
      <c r="GGM152" s="165"/>
      <c r="GGN152" s="186"/>
      <c r="GGO152" s="165"/>
      <c r="GGP152" s="186"/>
      <c r="GGQ152" s="165"/>
      <c r="GGR152" s="186"/>
      <c r="GGS152" s="165"/>
      <c r="GGT152" s="186"/>
      <c r="GGU152" s="165"/>
      <c r="GGV152" s="186"/>
      <c r="GGW152" s="165"/>
      <c r="GGX152" s="186"/>
      <c r="GGY152" s="165"/>
      <c r="GGZ152" s="186"/>
      <c r="GHA152" s="165"/>
      <c r="GHB152" s="186"/>
      <c r="GHC152" s="165"/>
      <c r="GHD152" s="186"/>
      <c r="GHE152" s="165"/>
      <c r="GHF152" s="186"/>
      <c r="GHG152" s="165"/>
      <c r="GHH152" s="186"/>
      <c r="GHI152" s="165"/>
      <c r="GHJ152" s="186"/>
      <c r="GHK152" s="165"/>
      <c r="GHL152" s="186"/>
      <c r="GHM152" s="165"/>
      <c r="GHN152" s="186"/>
      <c r="GHO152" s="165"/>
      <c r="GHP152" s="186"/>
      <c r="GHQ152" s="165"/>
      <c r="GHR152" s="186"/>
      <c r="GHS152" s="165"/>
      <c r="GHT152" s="186"/>
      <c r="GHU152" s="165"/>
      <c r="GHV152" s="186"/>
      <c r="GHW152" s="165"/>
      <c r="GHX152" s="186"/>
      <c r="GHY152" s="165"/>
      <c r="GHZ152" s="186"/>
      <c r="GIA152" s="165"/>
      <c r="GIB152" s="186"/>
      <c r="GIC152" s="165"/>
      <c r="GID152" s="186"/>
      <c r="GIE152" s="165"/>
      <c r="GIF152" s="186"/>
      <c r="GIG152" s="165"/>
      <c r="GIH152" s="186"/>
      <c r="GII152" s="165"/>
      <c r="GIJ152" s="186"/>
      <c r="GIK152" s="165"/>
      <c r="GIL152" s="186"/>
      <c r="GIM152" s="165"/>
      <c r="GIN152" s="186"/>
      <c r="GIO152" s="165"/>
      <c r="GIP152" s="186"/>
      <c r="GIQ152" s="165"/>
      <c r="GIR152" s="186"/>
      <c r="GIS152" s="165"/>
      <c r="GIT152" s="186"/>
      <c r="GIU152" s="165"/>
      <c r="GIV152" s="186"/>
      <c r="GIW152" s="165"/>
      <c r="GIX152" s="186"/>
      <c r="GIY152" s="165"/>
      <c r="GIZ152" s="186"/>
      <c r="GJA152" s="165"/>
      <c r="GJB152" s="186"/>
      <c r="GJC152" s="165"/>
      <c r="GJD152" s="186"/>
      <c r="GJE152" s="165"/>
      <c r="GJF152" s="186"/>
      <c r="GJG152" s="165"/>
      <c r="GJH152" s="186"/>
      <c r="GJI152" s="165"/>
      <c r="GJJ152" s="186"/>
      <c r="GJK152" s="165"/>
      <c r="GJL152" s="186"/>
      <c r="GJM152" s="165"/>
      <c r="GJN152" s="186"/>
      <c r="GJO152" s="165"/>
      <c r="GJP152" s="186"/>
      <c r="GJQ152" s="165"/>
      <c r="GJR152" s="186"/>
      <c r="GJS152" s="165"/>
      <c r="GJT152" s="186"/>
      <c r="GJU152" s="165"/>
      <c r="GJV152" s="186"/>
      <c r="GJW152" s="165"/>
      <c r="GJX152" s="186"/>
      <c r="GJY152" s="165"/>
      <c r="GJZ152" s="186"/>
      <c r="GKA152" s="165"/>
      <c r="GKB152" s="186"/>
      <c r="GKC152" s="165"/>
      <c r="GKD152" s="186"/>
      <c r="GKE152" s="165"/>
      <c r="GKF152" s="186"/>
      <c r="GKG152" s="165"/>
      <c r="GKH152" s="186"/>
      <c r="GKI152" s="165"/>
      <c r="GKJ152" s="186"/>
      <c r="GKK152" s="165"/>
      <c r="GKL152" s="186"/>
      <c r="GKM152" s="165"/>
      <c r="GKN152" s="186"/>
      <c r="GKO152" s="165"/>
      <c r="GKP152" s="186"/>
      <c r="GKQ152" s="165"/>
      <c r="GKR152" s="186"/>
      <c r="GKS152" s="165"/>
      <c r="GKT152" s="186"/>
      <c r="GKU152" s="165"/>
      <c r="GKV152" s="186"/>
      <c r="GKW152" s="165"/>
      <c r="GKX152" s="186"/>
      <c r="GKY152" s="165"/>
      <c r="GKZ152" s="186"/>
      <c r="GLA152" s="165"/>
      <c r="GLB152" s="186"/>
      <c r="GLC152" s="165"/>
      <c r="GLD152" s="186"/>
      <c r="GLE152" s="165"/>
      <c r="GLF152" s="186"/>
      <c r="GLG152" s="165"/>
      <c r="GLH152" s="186"/>
      <c r="GLI152" s="165"/>
      <c r="GLJ152" s="186"/>
      <c r="GLK152" s="165"/>
      <c r="GLL152" s="186"/>
      <c r="GLM152" s="165"/>
      <c r="GLN152" s="186"/>
      <c r="GLO152" s="165"/>
      <c r="GLP152" s="186"/>
      <c r="GLQ152" s="165"/>
      <c r="GLR152" s="186"/>
      <c r="GLS152" s="165"/>
      <c r="GLT152" s="186"/>
      <c r="GLU152" s="165"/>
      <c r="GLV152" s="186"/>
      <c r="GLW152" s="165"/>
      <c r="GLX152" s="186"/>
      <c r="GLY152" s="165"/>
      <c r="GLZ152" s="186"/>
      <c r="GMA152" s="165"/>
      <c r="GMB152" s="186"/>
      <c r="GMC152" s="165"/>
      <c r="GMD152" s="186"/>
      <c r="GME152" s="165"/>
      <c r="GMF152" s="186"/>
      <c r="GMG152" s="165"/>
      <c r="GMH152" s="186"/>
      <c r="GMI152" s="165"/>
      <c r="GMJ152" s="186"/>
      <c r="GMK152" s="165"/>
      <c r="GML152" s="186"/>
      <c r="GMM152" s="165"/>
      <c r="GMN152" s="186"/>
      <c r="GMO152" s="165"/>
      <c r="GMP152" s="186"/>
      <c r="GMQ152" s="165"/>
      <c r="GMR152" s="186"/>
      <c r="GMS152" s="165"/>
      <c r="GMT152" s="186"/>
      <c r="GMU152" s="165"/>
      <c r="GMV152" s="186"/>
      <c r="GMW152" s="165"/>
      <c r="GMX152" s="186"/>
      <c r="GMY152" s="165"/>
      <c r="GMZ152" s="186"/>
      <c r="GNA152" s="165"/>
      <c r="GNB152" s="186"/>
      <c r="GNC152" s="165"/>
      <c r="GND152" s="186"/>
      <c r="GNE152" s="165"/>
      <c r="GNF152" s="186"/>
      <c r="GNG152" s="165"/>
      <c r="GNH152" s="186"/>
      <c r="GNI152" s="165"/>
      <c r="GNJ152" s="186"/>
      <c r="GNK152" s="165"/>
      <c r="GNL152" s="186"/>
      <c r="GNM152" s="165"/>
      <c r="GNN152" s="186"/>
      <c r="GNO152" s="165"/>
      <c r="GNP152" s="186"/>
      <c r="GNQ152" s="165"/>
      <c r="GNR152" s="186"/>
      <c r="GNS152" s="165"/>
      <c r="GNT152" s="186"/>
      <c r="GNU152" s="165"/>
      <c r="GNV152" s="186"/>
      <c r="GNW152" s="165"/>
      <c r="GNX152" s="186"/>
      <c r="GNY152" s="165"/>
      <c r="GNZ152" s="186"/>
      <c r="GOA152" s="165"/>
      <c r="GOB152" s="186"/>
      <c r="GOC152" s="165"/>
      <c r="GOD152" s="186"/>
      <c r="GOE152" s="165"/>
      <c r="GOF152" s="186"/>
      <c r="GOG152" s="165"/>
      <c r="GOH152" s="186"/>
      <c r="GOI152" s="165"/>
      <c r="GOJ152" s="186"/>
      <c r="GOK152" s="165"/>
      <c r="GOL152" s="186"/>
      <c r="GOM152" s="165"/>
      <c r="GON152" s="186"/>
      <c r="GOO152" s="165"/>
      <c r="GOP152" s="186"/>
      <c r="GOQ152" s="165"/>
      <c r="GOR152" s="186"/>
      <c r="GOS152" s="165"/>
      <c r="GOT152" s="186"/>
      <c r="GOU152" s="165"/>
      <c r="GOV152" s="186"/>
      <c r="GOW152" s="165"/>
      <c r="GOX152" s="186"/>
      <c r="GOY152" s="165"/>
      <c r="GOZ152" s="186"/>
      <c r="GPA152" s="165"/>
      <c r="GPB152" s="186"/>
      <c r="GPC152" s="165"/>
      <c r="GPD152" s="186"/>
      <c r="GPE152" s="165"/>
      <c r="GPF152" s="186"/>
      <c r="GPG152" s="165"/>
      <c r="GPH152" s="186"/>
      <c r="GPI152" s="165"/>
      <c r="GPJ152" s="186"/>
      <c r="GPK152" s="165"/>
      <c r="GPL152" s="186"/>
      <c r="GPM152" s="165"/>
      <c r="GPN152" s="186"/>
      <c r="GPO152" s="165"/>
      <c r="GPP152" s="186"/>
      <c r="GPQ152" s="165"/>
      <c r="GPR152" s="186"/>
      <c r="GPS152" s="165"/>
      <c r="GPT152" s="186"/>
      <c r="GPU152" s="165"/>
      <c r="GPV152" s="186"/>
      <c r="GPW152" s="165"/>
      <c r="GPX152" s="186"/>
      <c r="GPY152" s="165"/>
      <c r="GPZ152" s="186"/>
      <c r="GQA152" s="165"/>
      <c r="GQB152" s="186"/>
      <c r="GQC152" s="165"/>
      <c r="GQD152" s="186"/>
      <c r="GQE152" s="165"/>
      <c r="GQF152" s="186"/>
      <c r="GQG152" s="165"/>
      <c r="GQH152" s="186"/>
      <c r="GQI152" s="165"/>
      <c r="GQJ152" s="186"/>
      <c r="GQK152" s="165"/>
      <c r="GQL152" s="186"/>
      <c r="GQM152" s="165"/>
      <c r="GQN152" s="186"/>
      <c r="GQO152" s="165"/>
      <c r="GQP152" s="186"/>
      <c r="GQQ152" s="165"/>
      <c r="GQR152" s="186"/>
      <c r="GQS152" s="165"/>
      <c r="GQT152" s="186"/>
      <c r="GQU152" s="165"/>
      <c r="GQV152" s="186"/>
      <c r="GQW152" s="165"/>
      <c r="GQX152" s="186"/>
      <c r="GQY152" s="165"/>
      <c r="GQZ152" s="186"/>
      <c r="GRA152" s="165"/>
      <c r="GRB152" s="186"/>
      <c r="GRC152" s="165"/>
      <c r="GRD152" s="186"/>
      <c r="GRE152" s="165"/>
      <c r="GRF152" s="186"/>
      <c r="GRG152" s="165"/>
      <c r="GRH152" s="186"/>
      <c r="GRI152" s="165"/>
      <c r="GRJ152" s="186"/>
      <c r="GRK152" s="165"/>
      <c r="GRL152" s="186"/>
      <c r="GRM152" s="165"/>
      <c r="GRN152" s="186"/>
      <c r="GRO152" s="165"/>
      <c r="GRP152" s="186"/>
      <c r="GRQ152" s="165"/>
      <c r="GRR152" s="186"/>
      <c r="GRS152" s="165"/>
      <c r="GRT152" s="186"/>
      <c r="GRU152" s="165"/>
      <c r="GRV152" s="186"/>
      <c r="GRW152" s="165"/>
      <c r="GRX152" s="186"/>
      <c r="GRY152" s="165"/>
      <c r="GRZ152" s="186"/>
      <c r="GSA152" s="165"/>
      <c r="GSB152" s="186"/>
      <c r="GSC152" s="165"/>
      <c r="GSD152" s="186"/>
      <c r="GSE152" s="165"/>
      <c r="GSF152" s="186"/>
      <c r="GSG152" s="165"/>
      <c r="GSH152" s="186"/>
      <c r="GSI152" s="165"/>
      <c r="GSJ152" s="186"/>
      <c r="GSK152" s="165"/>
      <c r="GSL152" s="186"/>
      <c r="GSM152" s="165"/>
      <c r="GSN152" s="186"/>
      <c r="GSO152" s="165"/>
      <c r="GSP152" s="186"/>
      <c r="GSQ152" s="165"/>
      <c r="GSR152" s="186"/>
      <c r="GSS152" s="165"/>
      <c r="GST152" s="186"/>
      <c r="GSU152" s="165"/>
      <c r="GSV152" s="186"/>
      <c r="GSW152" s="165"/>
      <c r="GSX152" s="186"/>
      <c r="GSY152" s="165"/>
      <c r="GSZ152" s="186"/>
      <c r="GTA152" s="165"/>
      <c r="GTB152" s="186"/>
      <c r="GTC152" s="165"/>
      <c r="GTD152" s="186"/>
      <c r="GTE152" s="165"/>
      <c r="GTF152" s="186"/>
      <c r="GTG152" s="165"/>
      <c r="GTH152" s="186"/>
      <c r="GTI152" s="165"/>
      <c r="GTJ152" s="186"/>
      <c r="GTK152" s="165"/>
      <c r="GTL152" s="186"/>
      <c r="GTM152" s="165"/>
      <c r="GTN152" s="186"/>
      <c r="GTO152" s="165"/>
      <c r="GTP152" s="186"/>
      <c r="GTQ152" s="165"/>
      <c r="GTR152" s="186"/>
      <c r="GTS152" s="165"/>
      <c r="GTT152" s="186"/>
      <c r="GTU152" s="165"/>
      <c r="GTV152" s="186"/>
      <c r="GTW152" s="165"/>
      <c r="GTX152" s="186"/>
      <c r="GTY152" s="165"/>
      <c r="GTZ152" s="186"/>
      <c r="GUA152" s="165"/>
      <c r="GUB152" s="186"/>
      <c r="GUC152" s="165"/>
      <c r="GUD152" s="186"/>
      <c r="GUE152" s="165"/>
      <c r="GUF152" s="186"/>
      <c r="GUG152" s="165"/>
      <c r="GUH152" s="186"/>
      <c r="GUI152" s="165"/>
      <c r="GUJ152" s="186"/>
      <c r="GUK152" s="165"/>
      <c r="GUL152" s="186"/>
      <c r="GUM152" s="165"/>
      <c r="GUN152" s="186"/>
      <c r="GUO152" s="165"/>
      <c r="GUP152" s="186"/>
      <c r="GUQ152" s="165"/>
      <c r="GUR152" s="186"/>
      <c r="GUS152" s="165"/>
      <c r="GUT152" s="186"/>
      <c r="GUU152" s="165"/>
      <c r="GUV152" s="186"/>
      <c r="GUW152" s="165"/>
      <c r="GUX152" s="186"/>
      <c r="GUY152" s="165"/>
      <c r="GUZ152" s="186"/>
      <c r="GVA152" s="165"/>
      <c r="GVB152" s="186"/>
      <c r="GVC152" s="165"/>
      <c r="GVD152" s="186"/>
      <c r="GVE152" s="165"/>
      <c r="GVF152" s="186"/>
      <c r="GVG152" s="165"/>
      <c r="GVH152" s="186"/>
      <c r="GVI152" s="165"/>
      <c r="GVJ152" s="186"/>
      <c r="GVK152" s="165"/>
      <c r="GVL152" s="186"/>
      <c r="GVM152" s="165"/>
      <c r="GVN152" s="186"/>
      <c r="GVO152" s="165"/>
      <c r="GVP152" s="186"/>
      <c r="GVQ152" s="165"/>
      <c r="GVR152" s="186"/>
      <c r="GVS152" s="165"/>
      <c r="GVT152" s="186"/>
      <c r="GVU152" s="165"/>
      <c r="GVV152" s="186"/>
      <c r="GVW152" s="165"/>
      <c r="GVX152" s="186"/>
      <c r="GVY152" s="165"/>
      <c r="GVZ152" s="186"/>
      <c r="GWA152" s="165"/>
      <c r="GWB152" s="186"/>
      <c r="GWC152" s="165"/>
      <c r="GWD152" s="186"/>
      <c r="GWE152" s="165"/>
      <c r="GWF152" s="186"/>
      <c r="GWG152" s="165"/>
      <c r="GWH152" s="186"/>
      <c r="GWI152" s="165"/>
      <c r="GWJ152" s="186"/>
      <c r="GWK152" s="165"/>
      <c r="GWL152" s="186"/>
      <c r="GWM152" s="165"/>
      <c r="GWN152" s="186"/>
      <c r="GWO152" s="165"/>
      <c r="GWP152" s="186"/>
      <c r="GWQ152" s="165"/>
      <c r="GWR152" s="186"/>
      <c r="GWS152" s="165"/>
      <c r="GWT152" s="186"/>
      <c r="GWU152" s="165"/>
      <c r="GWV152" s="186"/>
      <c r="GWW152" s="165"/>
      <c r="GWX152" s="186"/>
      <c r="GWY152" s="165"/>
      <c r="GWZ152" s="186"/>
      <c r="GXA152" s="165"/>
      <c r="GXB152" s="186"/>
      <c r="GXC152" s="165"/>
      <c r="GXD152" s="186"/>
      <c r="GXE152" s="165"/>
      <c r="GXF152" s="186"/>
      <c r="GXG152" s="165"/>
      <c r="GXH152" s="186"/>
      <c r="GXI152" s="165"/>
      <c r="GXJ152" s="186"/>
      <c r="GXK152" s="165"/>
      <c r="GXL152" s="186"/>
      <c r="GXM152" s="165"/>
      <c r="GXN152" s="186"/>
      <c r="GXO152" s="165"/>
      <c r="GXP152" s="186"/>
      <c r="GXQ152" s="165"/>
      <c r="GXR152" s="186"/>
      <c r="GXS152" s="165"/>
      <c r="GXT152" s="186"/>
      <c r="GXU152" s="165"/>
      <c r="GXV152" s="186"/>
      <c r="GXW152" s="165"/>
      <c r="GXX152" s="186"/>
      <c r="GXY152" s="165"/>
      <c r="GXZ152" s="186"/>
      <c r="GYA152" s="165"/>
      <c r="GYB152" s="186"/>
      <c r="GYC152" s="165"/>
      <c r="GYD152" s="186"/>
      <c r="GYE152" s="165"/>
      <c r="GYF152" s="186"/>
      <c r="GYG152" s="165"/>
      <c r="GYH152" s="186"/>
      <c r="GYI152" s="165"/>
      <c r="GYJ152" s="186"/>
      <c r="GYK152" s="165"/>
      <c r="GYL152" s="186"/>
      <c r="GYM152" s="165"/>
      <c r="GYN152" s="186"/>
      <c r="GYO152" s="165"/>
      <c r="GYP152" s="186"/>
      <c r="GYQ152" s="165"/>
      <c r="GYR152" s="186"/>
      <c r="GYS152" s="165"/>
      <c r="GYT152" s="186"/>
      <c r="GYU152" s="165"/>
      <c r="GYV152" s="186"/>
      <c r="GYW152" s="165"/>
      <c r="GYX152" s="186"/>
      <c r="GYY152" s="165"/>
      <c r="GYZ152" s="186"/>
      <c r="GZA152" s="165"/>
      <c r="GZB152" s="186"/>
      <c r="GZC152" s="165"/>
      <c r="GZD152" s="186"/>
      <c r="GZE152" s="165"/>
      <c r="GZF152" s="186"/>
      <c r="GZG152" s="165"/>
      <c r="GZH152" s="186"/>
      <c r="GZI152" s="165"/>
      <c r="GZJ152" s="186"/>
      <c r="GZK152" s="165"/>
      <c r="GZL152" s="186"/>
      <c r="GZM152" s="165"/>
      <c r="GZN152" s="186"/>
      <c r="GZO152" s="165"/>
      <c r="GZP152" s="186"/>
      <c r="GZQ152" s="165"/>
      <c r="GZR152" s="186"/>
      <c r="GZS152" s="165"/>
      <c r="GZT152" s="186"/>
      <c r="GZU152" s="165"/>
      <c r="GZV152" s="186"/>
      <c r="GZW152" s="165"/>
      <c r="GZX152" s="186"/>
      <c r="GZY152" s="165"/>
      <c r="GZZ152" s="186"/>
      <c r="HAA152" s="165"/>
      <c r="HAB152" s="186"/>
      <c r="HAC152" s="165"/>
      <c r="HAD152" s="186"/>
      <c r="HAE152" s="165"/>
      <c r="HAF152" s="186"/>
      <c r="HAG152" s="165"/>
      <c r="HAH152" s="186"/>
      <c r="HAI152" s="165"/>
      <c r="HAJ152" s="186"/>
      <c r="HAK152" s="165"/>
      <c r="HAL152" s="186"/>
      <c r="HAM152" s="165"/>
      <c r="HAN152" s="186"/>
      <c r="HAO152" s="165"/>
      <c r="HAP152" s="186"/>
      <c r="HAQ152" s="165"/>
      <c r="HAR152" s="186"/>
      <c r="HAS152" s="165"/>
      <c r="HAT152" s="186"/>
      <c r="HAU152" s="165"/>
      <c r="HAV152" s="186"/>
      <c r="HAW152" s="165"/>
      <c r="HAX152" s="186"/>
      <c r="HAY152" s="165"/>
      <c r="HAZ152" s="186"/>
      <c r="HBA152" s="165"/>
      <c r="HBB152" s="186"/>
      <c r="HBC152" s="165"/>
      <c r="HBD152" s="186"/>
      <c r="HBE152" s="165"/>
      <c r="HBF152" s="186"/>
      <c r="HBG152" s="165"/>
      <c r="HBH152" s="186"/>
      <c r="HBI152" s="165"/>
      <c r="HBJ152" s="186"/>
      <c r="HBK152" s="165"/>
      <c r="HBL152" s="186"/>
      <c r="HBM152" s="165"/>
      <c r="HBN152" s="186"/>
      <c r="HBO152" s="165"/>
      <c r="HBP152" s="186"/>
      <c r="HBQ152" s="165"/>
      <c r="HBR152" s="186"/>
      <c r="HBS152" s="165"/>
      <c r="HBT152" s="186"/>
      <c r="HBU152" s="165"/>
      <c r="HBV152" s="186"/>
      <c r="HBW152" s="165"/>
      <c r="HBX152" s="186"/>
      <c r="HBY152" s="165"/>
      <c r="HBZ152" s="186"/>
      <c r="HCA152" s="165"/>
      <c r="HCB152" s="186"/>
      <c r="HCC152" s="165"/>
      <c r="HCD152" s="186"/>
      <c r="HCE152" s="165"/>
      <c r="HCF152" s="186"/>
      <c r="HCG152" s="165"/>
      <c r="HCH152" s="186"/>
      <c r="HCI152" s="165"/>
      <c r="HCJ152" s="186"/>
      <c r="HCK152" s="165"/>
      <c r="HCL152" s="186"/>
      <c r="HCM152" s="165"/>
      <c r="HCN152" s="186"/>
      <c r="HCO152" s="165"/>
      <c r="HCP152" s="186"/>
      <c r="HCQ152" s="165"/>
      <c r="HCR152" s="186"/>
      <c r="HCS152" s="165"/>
      <c r="HCT152" s="186"/>
      <c r="HCU152" s="165"/>
      <c r="HCV152" s="186"/>
      <c r="HCW152" s="165"/>
      <c r="HCX152" s="186"/>
      <c r="HCY152" s="165"/>
      <c r="HCZ152" s="186"/>
      <c r="HDA152" s="165"/>
      <c r="HDB152" s="186"/>
      <c r="HDC152" s="165"/>
      <c r="HDD152" s="186"/>
      <c r="HDE152" s="165"/>
      <c r="HDF152" s="186"/>
      <c r="HDG152" s="165"/>
      <c r="HDH152" s="186"/>
      <c r="HDI152" s="165"/>
      <c r="HDJ152" s="186"/>
      <c r="HDK152" s="165"/>
      <c r="HDL152" s="186"/>
      <c r="HDM152" s="165"/>
      <c r="HDN152" s="186"/>
      <c r="HDO152" s="165"/>
      <c r="HDP152" s="186"/>
      <c r="HDQ152" s="165"/>
      <c r="HDR152" s="186"/>
      <c r="HDS152" s="165"/>
      <c r="HDT152" s="186"/>
      <c r="HDU152" s="165"/>
      <c r="HDV152" s="186"/>
      <c r="HDW152" s="165"/>
      <c r="HDX152" s="186"/>
      <c r="HDY152" s="165"/>
      <c r="HDZ152" s="186"/>
      <c r="HEA152" s="165"/>
      <c r="HEB152" s="186"/>
      <c r="HEC152" s="165"/>
      <c r="HED152" s="186"/>
      <c r="HEE152" s="165"/>
      <c r="HEF152" s="186"/>
      <c r="HEG152" s="165"/>
      <c r="HEH152" s="186"/>
      <c r="HEI152" s="165"/>
      <c r="HEJ152" s="186"/>
      <c r="HEK152" s="165"/>
      <c r="HEL152" s="186"/>
      <c r="HEM152" s="165"/>
      <c r="HEN152" s="186"/>
      <c r="HEO152" s="165"/>
      <c r="HEP152" s="186"/>
      <c r="HEQ152" s="165"/>
      <c r="HER152" s="186"/>
      <c r="HES152" s="165"/>
      <c r="HET152" s="186"/>
      <c r="HEU152" s="165"/>
      <c r="HEV152" s="186"/>
      <c r="HEW152" s="165"/>
      <c r="HEX152" s="186"/>
      <c r="HEY152" s="165"/>
      <c r="HEZ152" s="186"/>
      <c r="HFA152" s="165"/>
      <c r="HFB152" s="186"/>
      <c r="HFC152" s="165"/>
      <c r="HFD152" s="186"/>
      <c r="HFE152" s="165"/>
      <c r="HFF152" s="186"/>
      <c r="HFG152" s="165"/>
      <c r="HFH152" s="186"/>
      <c r="HFI152" s="165"/>
      <c r="HFJ152" s="186"/>
      <c r="HFK152" s="165"/>
      <c r="HFL152" s="186"/>
      <c r="HFM152" s="165"/>
      <c r="HFN152" s="186"/>
      <c r="HFO152" s="165"/>
      <c r="HFP152" s="186"/>
      <c r="HFQ152" s="165"/>
      <c r="HFR152" s="186"/>
      <c r="HFS152" s="165"/>
      <c r="HFT152" s="186"/>
      <c r="HFU152" s="165"/>
      <c r="HFV152" s="186"/>
      <c r="HFW152" s="165"/>
      <c r="HFX152" s="186"/>
      <c r="HFY152" s="165"/>
      <c r="HFZ152" s="186"/>
      <c r="HGA152" s="165"/>
      <c r="HGB152" s="186"/>
      <c r="HGC152" s="165"/>
      <c r="HGD152" s="186"/>
      <c r="HGE152" s="165"/>
      <c r="HGF152" s="186"/>
      <c r="HGG152" s="165"/>
      <c r="HGH152" s="186"/>
      <c r="HGI152" s="165"/>
      <c r="HGJ152" s="186"/>
      <c r="HGK152" s="165"/>
      <c r="HGL152" s="186"/>
      <c r="HGM152" s="165"/>
      <c r="HGN152" s="186"/>
      <c r="HGO152" s="165"/>
      <c r="HGP152" s="186"/>
      <c r="HGQ152" s="165"/>
      <c r="HGR152" s="186"/>
      <c r="HGS152" s="165"/>
      <c r="HGT152" s="186"/>
      <c r="HGU152" s="165"/>
      <c r="HGV152" s="186"/>
      <c r="HGW152" s="165"/>
      <c r="HGX152" s="186"/>
      <c r="HGY152" s="165"/>
      <c r="HGZ152" s="186"/>
      <c r="HHA152" s="165"/>
      <c r="HHB152" s="186"/>
      <c r="HHC152" s="165"/>
      <c r="HHD152" s="186"/>
      <c r="HHE152" s="165"/>
      <c r="HHF152" s="186"/>
      <c r="HHG152" s="165"/>
      <c r="HHH152" s="186"/>
      <c r="HHI152" s="165"/>
      <c r="HHJ152" s="186"/>
      <c r="HHK152" s="165"/>
      <c r="HHL152" s="186"/>
      <c r="HHM152" s="165"/>
      <c r="HHN152" s="186"/>
      <c r="HHO152" s="165"/>
      <c r="HHP152" s="186"/>
      <c r="HHQ152" s="165"/>
      <c r="HHR152" s="186"/>
      <c r="HHS152" s="165"/>
      <c r="HHT152" s="186"/>
      <c r="HHU152" s="165"/>
      <c r="HHV152" s="186"/>
      <c r="HHW152" s="165"/>
      <c r="HHX152" s="186"/>
      <c r="HHY152" s="165"/>
      <c r="HHZ152" s="186"/>
      <c r="HIA152" s="165"/>
      <c r="HIB152" s="186"/>
      <c r="HIC152" s="165"/>
      <c r="HID152" s="186"/>
      <c r="HIE152" s="165"/>
      <c r="HIF152" s="186"/>
      <c r="HIG152" s="165"/>
      <c r="HIH152" s="186"/>
      <c r="HII152" s="165"/>
      <c r="HIJ152" s="186"/>
      <c r="HIK152" s="165"/>
      <c r="HIL152" s="186"/>
      <c r="HIM152" s="165"/>
      <c r="HIN152" s="186"/>
      <c r="HIO152" s="165"/>
      <c r="HIP152" s="186"/>
      <c r="HIQ152" s="165"/>
      <c r="HIR152" s="186"/>
      <c r="HIS152" s="165"/>
      <c r="HIT152" s="186"/>
      <c r="HIU152" s="165"/>
      <c r="HIV152" s="186"/>
      <c r="HIW152" s="165"/>
      <c r="HIX152" s="186"/>
      <c r="HIY152" s="165"/>
      <c r="HIZ152" s="186"/>
      <c r="HJA152" s="165"/>
      <c r="HJB152" s="186"/>
      <c r="HJC152" s="165"/>
      <c r="HJD152" s="186"/>
      <c r="HJE152" s="165"/>
      <c r="HJF152" s="186"/>
      <c r="HJG152" s="165"/>
      <c r="HJH152" s="186"/>
      <c r="HJI152" s="165"/>
      <c r="HJJ152" s="186"/>
      <c r="HJK152" s="165"/>
      <c r="HJL152" s="186"/>
      <c r="HJM152" s="165"/>
      <c r="HJN152" s="186"/>
      <c r="HJO152" s="165"/>
      <c r="HJP152" s="186"/>
      <c r="HJQ152" s="165"/>
      <c r="HJR152" s="186"/>
      <c r="HJS152" s="165"/>
      <c r="HJT152" s="186"/>
      <c r="HJU152" s="165"/>
      <c r="HJV152" s="186"/>
      <c r="HJW152" s="165"/>
      <c r="HJX152" s="186"/>
      <c r="HJY152" s="165"/>
      <c r="HJZ152" s="186"/>
      <c r="HKA152" s="165"/>
      <c r="HKB152" s="186"/>
      <c r="HKC152" s="165"/>
      <c r="HKD152" s="186"/>
      <c r="HKE152" s="165"/>
      <c r="HKF152" s="186"/>
      <c r="HKG152" s="165"/>
      <c r="HKH152" s="186"/>
      <c r="HKI152" s="165"/>
      <c r="HKJ152" s="186"/>
      <c r="HKK152" s="165"/>
      <c r="HKL152" s="186"/>
      <c r="HKM152" s="165"/>
      <c r="HKN152" s="186"/>
      <c r="HKO152" s="165"/>
      <c r="HKP152" s="186"/>
      <c r="HKQ152" s="165"/>
      <c r="HKR152" s="186"/>
      <c r="HKS152" s="165"/>
      <c r="HKT152" s="186"/>
      <c r="HKU152" s="165"/>
      <c r="HKV152" s="186"/>
      <c r="HKW152" s="165"/>
      <c r="HKX152" s="186"/>
      <c r="HKY152" s="165"/>
      <c r="HKZ152" s="186"/>
      <c r="HLA152" s="165"/>
      <c r="HLB152" s="186"/>
      <c r="HLC152" s="165"/>
      <c r="HLD152" s="186"/>
      <c r="HLE152" s="165"/>
      <c r="HLF152" s="186"/>
      <c r="HLG152" s="165"/>
      <c r="HLH152" s="186"/>
      <c r="HLI152" s="165"/>
      <c r="HLJ152" s="186"/>
      <c r="HLK152" s="165"/>
      <c r="HLL152" s="186"/>
      <c r="HLM152" s="165"/>
      <c r="HLN152" s="186"/>
      <c r="HLO152" s="165"/>
      <c r="HLP152" s="186"/>
      <c r="HLQ152" s="165"/>
      <c r="HLR152" s="186"/>
      <c r="HLS152" s="165"/>
      <c r="HLT152" s="186"/>
      <c r="HLU152" s="165"/>
      <c r="HLV152" s="186"/>
      <c r="HLW152" s="165"/>
      <c r="HLX152" s="186"/>
      <c r="HLY152" s="165"/>
      <c r="HLZ152" s="186"/>
      <c r="HMA152" s="165"/>
      <c r="HMB152" s="186"/>
      <c r="HMC152" s="165"/>
      <c r="HMD152" s="186"/>
      <c r="HME152" s="165"/>
      <c r="HMF152" s="186"/>
      <c r="HMG152" s="165"/>
      <c r="HMH152" s="186"/>
      <c r="HMI152" s="165"/>
      <c r="HMJ152" s="186"/>
      <c r="HMK152" s="165"/>
      <c r="HML152" s="186"/>
      <c r="HMM152" s="165"/>
      <c r="HMN152" s="186"/>
      <c r="HMO152" s="165"/>
      <c r="HMP152" s="186"/>
      <c r="HMQ152" s="165"/>
      <c r="HMR152" s="186"/>
      <c r="HMS152" s="165"/>
      <c r="HMT152" s="186"/>
      <c r="HMU152" s="165"/>
      <c r="HMV152" s="186"/>
      <c r="HMW152" s="165"/>
      <c r="HMX152" s="186"/>
      <c r="HMY152" s="165"/>
      <c r="HMZ152" s="186"/>
      <c r="HNA152" s="165"/>
      <c r="HNB152" s="186"/>
      <c r="HNC152" s="165"/>
      <c r="HND152" s="186"/>
      <c r="HNE152" s="165"/>
      <c r="HNF152" s="186"/>
      <c r="HNG152" s="165"/>
      <c r="HNH152" s="186"/>
      <c r="HNI152" s="165"/>
      <c r="HNJ152" s="186"/>
      <c r="HNK152" s="165"/>
      <c r="HNL152" s="186"/>
      <c r="HNM152" s="165"/>
      <c r="HNN152" s="186"/>
      <c r="HNO152" s="165"/>
      <c r="HNP152" s="186"/>
      <c r="HNQ152" s="165"/>
      <c r="HNR152" s="186"/>
      <c r="HNS152" s="165"/>
      <c r="HNT152" s="186"/>
      <c r="HNU152" s="165"/>
      <c r="HNV152" s="186"/>
      <c r="HNW152" s="165"/>
      <c r="HNX152" s="186"/>
      <c r="HNY152" s="165"/>
      <c r="HNZ152" s="186"/>
      <c r="HOA152" s="165"/>
      <c r="HOB152" s="186"/>
      <c r="HOC152" s="165"/>
      <c r="HOD152" s="186"/>
      <c r="HOE152" s="165"/>
      <c r="HOF152" s="186"/>
      <c r="HOG152" s="165"/>
      <c r="HOH152" s="186"/>
      <c r="HOI152" s="165"/>
      <c r="HOJ152" s="186"/>
      <c r="HOK152" s="165"/>
      <c r="HOL152" s="186"/>
      <c r="HOM152" s="165"/>
      <c r="HON152" s="186"/>
      <c r="HOO152" s="165"/>
      <c r="HOP152" s="186"/>
      <c r="HOQ152" s="165"/>
      <c r="HOR152" s="186"/>
      <c r="HOS152" s="165"/>
      <c r="HOT152" s="186"/>
      <c r="HOU152" s="165"/>
      <c r="HOV152" s="186"/>
      <c r="HOW152" s="165"/>
      <c r="HOX152" s="186"/>
      <c r="HOY152" s="165"/>
      <c r="HOZ152" s="186"/>
      <c r="HPA152" s="165"/>
      <c r="HPB152" s="186"/>
      <c r="HPC152" s="165"/>
      <c r="HPD152" s="186"/>
      <c r="HPE152" s="165"/>
      <c r="HPF152" s="186"/>
      <c r="HPG152" s="165"/>
      <c r="HPH152" s="186"/>
      <c r="HPI152" s="165"/>
      <c r="HPJ152" s="186"/>
      <c r="HPK152" s="165"/>
      <c r="HPL152" s="186"/>
      <c r="HPM152" s="165"/>
      <c r="HPN152" s="186"/>
      <c r="HPO152" s="165"/>
      <c r="HPP152" s="186"/>
      <c r="HPQ152" s="165"/>
      <c r="HPR152" s="186"/>
      <c r="HPS152" s="165"/>
      <c r="HPT152" s="186"/>
      <c r="HPU152" s="165"/>
      <c r="HPV152" s="186"/>
      <c r="HPW152" s="165"/>
      <c r="HPX152" s="186"/>
      <c r="HPY152" s="165"/>
      <c r="HPZ152" s="186"/>
      <c r="HQA152" s="165"/>
      <c r="HQB152" s="186"/>
      <c r="HQC152" s="165"/>
      <c r="HQD152" s="186"/>
      <c r="HQE152" s="165"/>
      <c r="HQF152" s="186"/>
      <c r="HQG152" s="165"/>
      <c r="HQH152" s="186"/>
      <c r="HQI152" s="165"/>
      <c r="HQJ152" s="186"/>
      <c r="HQK152" s="165"/>
      <c r="HQL152" s="186"/>
      <c r="HQM152" s="165"/>
      <c r="HQN152" s="186"/>
      <c r="HQO152" s="165"/>
      <c r="HQP152" s="186"/>
      <c r="HQQ152" s="165"/>
      <c r="HQR152" s="186"/>
      <c r="HQS152" s="165"/>
      <c r="HQT152" s="186"/>
      <c r="HQU152" s="165"/>
      <c r="HQV152" s="186"/>
      <c r="HQW152" s="165"/>
      <c r="HQX152" s="186"/>
      <c r="HQY152" s="165"/>
      <c r="HQZ152" s="186"/>
      <c r="HRA152" s="165"/>
      <c r="HRB152" s="186"/>
      <c r="HRC152" s="165"/>
      <c r="HRD152" s="186"/>
      <c r="HRE152" s="165"/>
      <c r="HRF152" s="186"/>
      <c r="HRG152" s="165"/>
      <c r="HRH152" s="186"/>
      <c r="HRI152" s="165"/>
      <c r="HRJ152" s="186"/>
      <c r="HRK152" s="165"/>
      <c r="HRL152" s="186"/>
      <c r="HRM152" s="165"/>
      <c r="HRN152" s="186"/>
      <c r="HRO152" s="165"/>
      <c r="HRP152" s="186"/>
      <c r="HRQ152" s="165"/>
      <c r="HRR152" s="186"/>
      <c r="HRS152" s="165"/>
      <c r="HRT152" s="186"/>
      <c r="HRU152" s="165"/>
      <c r="HRV152" s="186"/>
      <c r="HRW152" s="165"/>
      <c r="HRX152" s="186"/>
      <c r="HRY152" s="165"/>
      <c r="HRZ152" s="186"/>
      <c r="HSA152" s="165"/>
      <c r="HSB152" s="186"/>
      <c r="HSC152" s="165"/>
      <c r="HSD152" s="186"/>
      <c r="HSE152" s="165"/>
      <c r="HSF152" s="186"/>
      <c r="HSG152" s="165"/>
      <c r="HSH152" s="186"/>
      <c r="HSI152" s="165"/>
      <c r="HSJ152" s="186"/>
      <c r="HSK152" s="165"/>
      <c r="HSL152" s="186"/>
      <c r="HSM152" s="165"/>
      <c r="HSN152" s="186"/>
      <c r="HSO152" s="165"/>
      <c r="HSP152" s="186"/>
      <c r="HSQ152" s="165"/>
      <c r="HSR152" s="186"/>
      <c r="HSS152" s="165"/>
      <c r="HST152" s="186"/>
      <c r="HSU152" s="165"/>
      <c r="HSV152" s="186"/>
      <c r="HSW152" s="165"/>
      <c r="HSX152" s="186"/>
      <c r="HSY152" s="165"/>
      <c r="HSZ152" s="186"/>
      <c r="HTA152" s="165"/>
      <c r="HTB152" s="186"/>
      <c r="HTC152" s="165"/>
      <c r="HTD152" s="186"/>
      <c r="HTE152" s="165"/>
      <c r="HTF152" s="186"/>
      <c r="HTG152" s="165"/>
      <c r="HTH152" s="186"/>
      <c r="HTI152" s="165"/>
      <c r="HTJ152" s="186"/>
      <c r="HTK152" s="165"/>
      <c r="HTL152" s="186"/>
      <c r="HTM152" s="165"/>
      <c r="HTN152" s="186"/>
      <c r="HTO152" s="165"/>
      <c r="HTP152" s="186"/>
      <c r="HTQ152" s="165"/>
      <c r="HTR152" s="186"/>
      <c r="HTS152" s="165"/>
      <c r="HTT152" s="186"/>
      <c r="HTU152" s="165"/>
      <c r="HTV152" s="186"/>
      <c r="HTW152" s="165"/>
      <c r="HTX152" s="186"/>
      <c r="HTY152" s="165"/>
      <c r="HTZ152" s="186"/>
      <c r="HUA152" s="165"/>
      <c r="HUB152" s="186"/>
      <c r="HUC152" s="165"/>
      <c r="HUD152" s="186"/>
      <c r="HUE152" s="165"/>
      <c r="HUF152" s="186"/>
      <c r="HUG152" s="165"/>
      <c r="HUH152" s="186"/>
      <c r="HUI152" s="165"/>
      <c r="HUJ152" s="186"/>
      <c r="HUK152" s="165"/>
      <c r="HUL152" s="186"/>
      <c r="HUM152" s="165"/>
      <c r="HUN152" s="186"/>
      <c r="HUO152" s="165"/>
      <c r="HUP152" s="186"/>
      <c r="HUQ152" s="165"/>
      <c r="HUR152" s="186"/>
      <c r="HUS152" s="165"/>
      <c r="HUT152" s="186"/>
      <c r="HUU152" s="165"/>
      <c r="HUV152" s="186"/>
      <c r="HUW152" s="165"/>
      <c r="HUX152" s="186"/>
      <c r="HUY152" s="165"/>
      <c r="HUZ152" s="186"/>
      <c r="HVA152" s="165"/>
      <c r="HVB152" s="186"/>
      <c r="HVC152" s="165"/>
      <c r="HVD152" s="186"/>
      <c r="HVE152" s="165"/>
      <c r="HVF152" s="186"/>
      <c r="HVG152" s="165"/>
      <c r="HVH152" s="186"/>
      <c r="HVI152" s="165"/>
      <c r="HVJ152" s="186"/>
      <c r="HVK152" s="165"/>
      <c r="HVL152" s="186"/>
      <c r="HVM152" s="165"/>
      <c r="HVN152" s="186"/>
      <c r="HVO152" s="165"/>
      <c r="HVP152" s="186"/>
      <c r="HVQ152" s="165"/>
      <c r="HVR152" s="186"/>
      <c r="HVS152" s="165"/>
      <c r="HVT152" s="186"/>
      <c r="HVU152" s="165"/>
      <c r="HVV152" s="186"/>
      <c r="HVW152" s="165"/>
      <c r="HVX152" s="186"/>
      <c r="HVY152" s="165"/>
      <c r="HVZ152" s="186"/>
      <c r="HWA152" s="165"/>
      <c r="HWB152" s="186"/>
      <c r="HWC152" s="165"/>
      <c r="HWD152" s="186"/>
      <c r="HWE152" s="165"/>
      <c r="HWF152" s="186"/>
      <c r="HWG152" s="165"/>
      <c r="HWH152" s="186"/>
      <c r="HWI152" s="165"/>
      <c r="HWJ152" s="186"/>
      <c r="HWK152" s="165"/>
      <c r="HWL152" s="186"/>
      <c r="HWM152" s="165"/>
      <c r="HWN152" s="186"/>
      <c r="HWO152" s="165"/>
      <c r="HWP152" s="186"/>
      <c r="HWQ152" s="165"/>
      <c r="HWR152" s="186"/>
      <c r="HWS152" s="165"/>
      <c r="HWT152" s="186"/>
      <c r="HWU152" s="165"/>
      <c r="HWV152" s="186"/>
      <c r="HWW152" s="165"/>
      <c r="HWX152" s="186"/>
      <c r="HWY152" s="165"/>
      <c r="HWZ152" s="186"/>
      <c r="HXA152" s="165"/>
      <c r="HXB152" s="186"/>
      <c r="HXC152" s="165"/>
      <c r="HXD152" s="186"/>
      <c r="HXE152" s="165"/>
      <c r="HXF152" s="186"/>
      <c r="HXG152" s="165"/>
      <c r="HXH152" s="186"/>
      <c r="HXI152" s="165"/>
      <c r="HXJ152" s="186"/>
      <c r="HXK152" s="165"/>
      <c r="HXL152" s="186"/>
      <c r="HXM152" s="165"/>
      <c r="HXN152" s="186"/>
      <c r="HXO152" s="165"/>
      <c r="HXP152" s="186"/>
      <c r="HXQ152" s="165"/>
      <c r="HXR152" s="186"/>
      <c r="HXS152" s="165"/>
      <c r="HXT152" s="186"/>
      <c r="HXU152" s="165"/>
      <c r="HXV152" s="186"/>
      <c r="HXW152" s="165"/>
      <c r="HXX152" s="186"/>
      <c r="HXY152" s="165"/>
      <c r="HXZ152" s="186"/>
      <c r="HYA152" s="165"/>
      <c r="HYB152" s="186"/>
      <c r="HYC152" s="165"/>
      <c r="HYD152" s="186"/>
      <c r="HYE152" s="165"/>
      <c r="HYF152" s="186"/>
      <c r="HYG152" s="165"/>
      <c r="HYH152" s="186"/>
      <c r="HYI152" s="165"/>
      <c r="HYJ152" s="186"/>
      <c r="HYK152" s="165"/>
      <c r="HYL152" s="186"/>
      <c r="HYM152" s="165"/>
      <c r="HYN152" s="186"/>
      <c r="HYO152" s="165"/>
      <c r="HYP152" s="186"/>
      <c r="HYQ152" s="165"/>
      <c r="HYR152" s="186"/>
      <c r="HYS152" s="165"/>
      <c r="HYT152" s="186"/>
      <c r="HYU152" s="165"/>
      <c r="HYV152" s="186"/>
      <c r="HYW152" s="165"/>
      <c r="HYX152" s="186"/>
      <c r="HYY152" s="165"/>
      <c r="HYZ152" s="186"/>
      <c r="HZA152" s="165"/>
      <c r="HZB152" s="186"/>
      <c r="HZC152" s="165"/>
      <c r="HZD152" s="186"/>
      <c r="HZE152" s="165"/>
      <c r="HZF152" s="186"/>
      <c r="HZG152" s="165"/>
      <c r="HZH152" s="186"/>
      <c r="HZI152" s="165"/>
      <c r="HZJ152" s="186"/>
      <c r="HZK152" s="165"/>
      <c r="HZL152" s="186"/>
      <c r="HZM152" s="165"/>
      <c r="HZN152" s="186"/>
      <c r="HZO152" s="165"/>
      <c r="HZP152" s="186"/>
      <c r="HZQ152" s="165"/>
      <c r="HZR152" s="186"/>
      <c r="HZS152" s="165"/>
      <c r="HZT152" s="186"/>
      <c r="HZU152" s="165"/>
      <c r="HZV152" s="186"/>
      <c r="HZW152" s="165"/>
      <c r="HZX152" s="186"/>
      <c r="HZY152" s="165"/>
      <c r="HZZ152" s="186"/>
      <c r="IAA152" s="165"/>
      <c r="IAB152" s="186"/>
      <c r="IAC152" s="165"/>
      <c r="IAD152" s="186"/>
      <c r="IAE152" s="165"/>
      <c r="IAF152" s="186"/>
      <c r="IAG152" s="165"/>
      <c r="IAH152" s="186"/>
      <c r="IAI152" s="165"/>
      <c r="IAJ152" s="186"/>
      <c r="IAK152" s="165"/>
      <c r="IAL152" s="186"/>
      <c r="IAM152" s="165"/>
      <c r="IAN152" s="186"/>
      <c r="IAO152" s="165"/>
      <c r="IAP152" s="186"/>
      <c r="IAQ152" s="165"/>
      <c r="IAR152" s="186"/>
      <c r="IAS152" s="165"/>
      <c r="IAT152" s="186"/>
      <c r="IAU152" s="165"/>
      <c r="IAV152" s="186"/>
      <c r="IAW152" s="165"/>
      <c r="IAX152" s="186"/>
      <c r="IAY152" s="165"/>
      <c r="IAZ152" s="186"/>
      <c r="IBA152" s="165"/>
      <c r="IBB152" s="186"/>
      <c r="IBC152" s="165"/>
      <c r="IBD152" s="186"/>
      <c r="IBE152" s="165"/>
      <c r="IBF152" s="186"/>
      <c r="IBG152" s="165"/>
      <c r="IBH152" s="186"/>
      <c r="IBI152" s="165"/>
      <c r="IBJ152" s="186"/>
      <c r="IBK152" s="165"/>
      <c r="IBL152" s="186"/>
      <c r="IBM152" s="165"/>
      <c r="IBN152" s="186"/>
      <c r="IBO152" s="165"/>
      <c r="IBP152" s="186"/>
      <c r="IBQ152" s="165"/>
      <c r="IBR152" s="186"/>
      <c r="IBS152" s="165"/>
      <c r="IBT152" s="186"/>
      <c r="IBU152" s="165"/>
      <c r="IBV152" s="186"/>
      <c r="IBW152" s="165"/>
      <c r="IBX152" s="186"/>
      <c r="IBY152" s="165"/>
      <c r="IBZ152" s="186"/>
      <c r="ICA152" s="165"/>
      <c r="ICB152" s="186"/>
      <c r="ICC152" s="165"/>
      <c r="ICD152" s="186"/>
      <c r="ICE152" s="165"/>
      <c r="ICF152" s="186"/>
      <c r="ICG152" s="165"/>
      <c r="ICH152" s="186"/>
      <c r="ICI152" s="165"/>
      <c r="ICJ152" s="186"/>
      <c r="ICK152" s="165"/>
      <c r="ICL152" s="186"/>
      <c r="ICM152" s="165"/>
      <c r="ICN152" s="186"/>
      <c r="ICO152" s="165"/>
      <c r="ICP152" s="186"/>
      <c r="ICQ152" s="165"/>
      <c r="ICR152" s="186"/>
      <c r="ICS152" s="165"/>
      <c r="ICT152" s="186"/>
      <c r="ICU152" s="165"/>
      <c r="ICV152" s="186"/>
      <c r="ICW152" s="165"/>
      <c r="ICX152" s="186"/>
      <c r="ICY152" s="165"/>
      <c r="ICZ152" s="186"/>
      <c r="IDA152" s="165"/>
      <c r="IDB152" s="186"/>
      <c r="IDC152" s="165"/>
      <c r="IDD152" s="186"/>
      <c r="IDE152" s="165"/>
      <c r="IDF152" s="186"/>
      <c r="IDG152" s="165"/>
      <c r="IDH152" s="186"/>
      <c r="IDI152" s="165"/>
      <c r="IDJ152" s="186"/>
      <c r="IDK152" s="165"/>
      <c r="IDL152" s="186"/>
      <c r="IDM152" s="165"/>
      <c r="IDN152" s="186"/>
      <c r="IDO152" s="165"/>
      <c r="IDP152" s="186"/>
      <c r="IDQ152" s="165"/>
      <c r="IDR152" s="186"/>
      <c r="IDS152" s="165"/>
      <c r="IDT152" s="186"/>
      <c r="IDU152" s="165"/>
      <c r="IDV152" s="186"/>
      <c r="IDW152" s="165"/>
      <c r="IDX152" s="186"/>
      <c r="IDY152" s="165"/>
      <c r="IDZ152" s="186"/>
      <c r="IEA152" s="165"/>
      <c r="IEB152" s="186"/>
      <c r="IEC152" s="165"/>
      <c r="IED152" s="186"/>
      <c r="IEE152" s="165"/>
      <c r="IEF152" s="186"/>
      <c r="IEG152" s="165"/>
      <c r="IEH152" s="186"/>
      <c r="IEI152" s="165"/>
      <c r="IEJ152" s="186"/>
      <c r="IEK152" s="165"/>
      <c r="IEL152" s="186"/>
      <c r="IEM152" s="165"/>
      <c r="IEN152" s="186"/>
      <c r="IEO152" s="165"/>
      <c r="IEP152" s="186"/>
      <c r="IEQ152" s="165"/>
      <c r="IER152" s="186"/>
      <c r="IES152" s="165"/>
      <c r="IET152" s="186"/>
      <c r="IEU152" s="165"/>
      <c r="IEV152" s="186"/>
      <c r="IEW152" s="165"/>
      <c r="IEX152" s="186"/>
      <c r="IEY152" s="165"/>
      <c r="IEZ152" s="186"/>
      <c r="IFA152" s="165"/>
      <c r="IFB152" s="186"/>
      <c r="IFC152" s="165"/>
      <c r="IFD152" s="186"/>
      <c r="IFE152" s="165"/>
      <c r="IFF152" s="186"/>
      <c r="IFG152" s="165"/>
      <c r="IFH152" s="186"/>
      <c r="IFI152" s="165"/>
      <c r="IFJ152" s="186"/>
      <c r="IFK152" s="165"/>
      <c r="IFL152" s="186"/>
      <c r="IFM152" s="165"/>
      <c r="IFN152" s="186"/>
      <c r="IFO152" s="165"/>
      <c r="IFP152" s="186"/>
      <c r="IFQ152" s="165"/>
      <c r="IFR152" s="186"/>
      <c r="IFS152" s="165"/>
      <c r="IFT152" s="186"/>
      <c r="IFU152" s="165"/>
      <c r="IFV152" s="186"/>
      <c r="IFW152" s="165"/>
      <c r="IFX152" s="186"/>
      <c r="IFY152" s="165"/>
      <c r="IFZ152" s="186"/>
      <c r="IGA152" s="165"/>
      <c r="IGB152" s="186"/>
      <c r="IGC152" s="165"/>
      <c r="IGD152" s="186"/>
      <c r="IGE152" s="165"/>
      <c r="IGF152" s="186"/>
      <c r="IGG152" s="165"/>
      <c r="IGH152" s="186"/>
      <c r="IGI152" s="165"/>
      <c r="IGJ152" s="186"/>
      <c r="IGK152" s="165"/>
      <c r="IGL152" s="186"/>
      <c r="IGM152" s="165"/>
      <c r="IGN152" s="186"/>
      <c r="IGO152" s="165"/>
      <c r="IGP152" s="186"/>
      <c r="IGQ152" s="165"/>
      <c r="IGR152" s="186"/>
      <c r="IGS152" s="165"/>
      <c r="IGT152" s="186"/>
      <c r="IGU152" s="165"/>
      <c r="IGV152" s="186"/>
      <c r="IGW152" s="165"/>
      <c r="IGX152" s="186"/>
      <c r="IGY152" s="165"/>
      <c r="IGZ152" s="186"/>
      <c r="IHA152" s="165"/>
      <c r="IHB152" s="186"/>
      <c r="IHC152" s="165"/>
      <c r="IHD152" s="186"/>
      <c r="IHE152" s="165"/>
      <c r="IHF152" s="186"/>
      <c r="IHG152" s="165"/>
      <c r="IHH152" s="186"/>
      <c r="IHI152" s="165"/>
      <c r="IHJ152" s="186"/>
      <c r="IHK152" s="165"/>
      <c r="IHL152" s="186"/>
      <c r="IHM152" s="165"/>
      <c r="IHN152" s="186"/>
      <c r="IHO152" s="165"/>
      <c r="IHP152" s="186"/>
      <c r="IHQ152" s="165"/>
      <c r="IHR152" s="186"/>
      <c r="IHS152" s="165"/>
      <c r="IHT152" s="186"/>
      <c r="IHU152" s="165"/>
      <c r="IHV152" s="186"/>
      <c r="IHW152" s="165"/>
      <c r="IHX152" s="186"/>
      <c r="IHY152" s="165"/>
      <c r="IHZ152" s="186"/>
      <c r="IIA152" s="165"/>
      <c r="IIB152" s="186"/>
      <c r="IIC152" s="165"/>
      <c r="IID152" s="186"/>
      <c r="IIE152" s="165"/>
      <c r="IIF152" s="186"/>
      <c r="IIG152" s="165"/>
      <c r="IIH152" s="186"/>
      <c r="III152" s="165"/>
      <c r="IIJ152" s="186"/>
      <c r="IIK152" s="165"/>
      <c r="IIL152" s="186"/>
      <c r="IIM152" s="165"/>
      <c r="IIN152" s="186"/>
      <c r="IIO152" s="165"/>
      <c r="IIP152" s="186"/>
      <c r="IIQ152" s="165"/>
      <c r="IIR152" s="186"/>
      <c r="IIS152" s="165"/>
      <c r="IIT152" s="186"/>
      <c r="IIU152" s="165"/>
      <c r="IIV152" s="186"/>
      <c r="IIW152" s="165"/>
      <c r="IIX152" s="186"/>
      <c r="IIY152" s="165"/>
      <c r="IIZ152" s="186"/>
      <c r="IJA152" s="165"/>
      <c r="IJB152" s="186"/>
      <c r="IJC152" s="165"/>
      <c r="IJD152" s="186"/>
      <c r="IJE152" s="165"/>
      <c r="IJF152" s="186"/>
      <c r="IJG152" s="165"/>
      <c r="IJH152" s="186"/>
      <c r="IJI152" s="165"/>
      <c r="IJJ152" s="186"/>
      <c r="IJK152" s="165"/>
      <c r="IJL152" s="186"/>
      <c r="IJM152" s="165"/>
      <c r="IJN152" s="186"/>
      <c r="IJO152" s="165"/>
      <c r="IJP152" s="186"/>
      <c r="IJQ152" s="165"/>
      <c r="IJR152" s="186"/>
      <c r="IJS152" s="165"/>
      <c r="IJT152" s="186"/>
      <c r="IJU152" s="165"/>
      <c r="IJV152" s="186"/>
      <c r="IJW152" s="165"/>
      <c r="IJX152" s="186"/>
      <c r="IJY152" s="165"/>
      <c r="IJZ152" s="186"/>
      <c r="IKA152" s="165"/>
      <c r="IKB152" s="186"/>
      <c r="IKC152" s="165"/>
      <c r="IKD152" s="186"/>
      <c r="IKE152" s="165"/>
      <c r="IKF152" s="186"/>
      <c r="IKG152" s="165"/>
      <c r="IKH152" s="186"/>
      <c r="IKI152" s="165"/>
      <c r="IKJ152" s="186"/>
      <c r="IKK152" s="165"/>
      <c r="IKL152" s="186"/>
      <c r="IKM152" s="165"/>
      <c r="IKN152" s="186"/>
      <c r="IKO152" s="165"/>
      <c r="IKP152" s="186"/>
      <c r="IKQ152" s="165"/>
      <c r="IKR152" s="186"/>
      <c r="IKS152" s="165"/>
      <c r="IKT152" s="186"/>
      <c r="IKU152" s="165"/>
      <c r="IKV152" s="186"/>
      <c r="IKW152" s="165"/>
      <c r="IKX152" s="186"/>
      <c r="IKY152" s="165"/>
      <c r="IKZ152" s="186"/>
      <c r="ILA152" s="165"/>
      <c r="ILB152" s="186"/>
      <c r="ILC152" s="165"/>
      <c r="ILD152" s="186"/>
      <c r="ILE152" s="165"/>
      <c r="ILF152" s="186"/>
      <c r="ILG152" s="165"/>
      <c r="ILH152" s="186"/>
      <c r="ILI152" s="165"/>
      <c r="ILJ152" s="186"/>
      <c r="ILK152" s="165"/>
      <c r="ILL152" s="186"/>
      <c r="ILM152" s="165"/>
      <c r="ILN152" s="186"/>
      <c r="ILO152" s="165"/>
      <c r="ILP152" s="186"/>
      <c r="ILQ152" s="165"/>
      <c r="ILR152" s="186"/>
      <c r="ILS152" s="165"/>
      <c r="ILT152" s="186"/>
      <c r="ILU152" s="165"/>
      <c r="ILV152" s="186"/>
      <c r="ILW152" s="165"/>
      <c r="ILX152" s="186"/>
      <c r="ILY152" s="165"/>
      <c r="ILZ152" s="186"/>
      <c r="IMA152" s="165"/>
      <c r="IMB152" s="186"/>
      <c r="IMC152" s="165"/>
      <c r="IMD152" s="186"/>
      <c r="IME152" s="165"/>
      <c r="IMF152" s="186"/>
      <c r="IMG152" s="165"/>
      <c r="IMH152" s="186"/>
      <c r="IMI152" s="165"/>
      <c r="IMJ152" s="186"/>
      <c r="IMK152" s="165"/>
      <c r="IML152" s="186"/>
      <c r="IMM152" s="165"/>
      <c r="IMN152" s="186"/>
      <c r="IMO152" s="165"/>
      <c r="IMP152" s="186"/>
      <c r="IMQ152" s="165"/>
      <c r="IMR152" s="186"/>
      <c r="IMS152" s="165"/>
      <c r="IMT152" s="186"/>
      <c r="IMU152" s="165"/>
      <c r="IMV152" s="186"/>
      <c r="IMW152" s="165"/>
      <c r="IMX152" s="186"/>
      <c r="IMY152" s="165"/>
      <c r="IMZ152" s="186"/>
      <c r="INA152" s="165"/>
      <c r="INB152" s="186"/>
      <c r="INC152" s="165"/>
      <c r="IND152" s="186"/>
      <c r="INE152" s="165"/>
      <c r="INF152" s="186"/>
      <c r="ING152" s="165"/>
      <c r="INH152" s="186"/>
      <c r="INI152" s="165"/>
      <c r="INJ152" s="186"/>
      <c r="INK152" s="165"/>
      <c r="INL152" s="186"/>
      <c r="INM152" s="165"/>
      <c r="INN152" s="186"/>
      <c r="INO152" s="165"/>
      <c r="INP152" s="186"/>
      <c r="INQ152" s="165"/>
      <c r="INR152" s="186"/>
      <c r="INS152" s="165"/>
      <c r="INT152" s="186"/>
      <c r="INU152" s="165"/>
      <c r="INV152" s="186"/>
      <c r="INW152" s="165"/>
      <c r="INX152" s="186"/>
      <c r="INY152" s="165"/>
      <c r="INZ152" s="186"/>
      <c r="IOA152" s="165"/>
      <c r="IOB152" s="186"/>
      <c r="IOC152" s="165"/>
      <c r="IOD152" s="186"/>
      <c r="IOE152" s="165"/>
      <c r="IOF152" s="186"/>
      <c r="IOG152" s="165"/>
      <c r="IOH152" s="186"/>
      <c r="IOI152" s="165"/>
      <c r="IOJ152" s="186"/>
      <c r="IOK152" s="165"/>
      <c r="IOL152" s="186"/>
      <c r="IOM152" s="165"/>
      <c r="ION152" s="186"/>
      <c r="IOO152" s="165"/>
      <c r="IOP152" s="186"/>
      <c r="IOQ152" s="165"/>
      <c r="IOR152" s="186"/>
      <c r="IOS152" s="165"/>
      <c r="IOT152" s="186"/>
      <c r="IOU152" s="165"/>
      <c r="IOV152" s="186"/>
      <c r="IOW152" s="165"/>
      <c r="IOX152" s="186"/>
      <c r="IOY152" s="165"/>
      <c r="IOZ152" s="186"/>
      <c r="IPA152" s="165"/>
      <c r="IPB152" s="186"/>
      <c r="IPC152" s="165"/>
      <c r="IPD152" s="186"/>
      <c r="IPE152" s="165"/>
      <c r="IPF152" s="186"/>
      <c r="IPG152" s="165"/>
      <c r="IPH152" s="186"/>
      <c r="IPI152" s="165"/>
      <c r="IPJ152" s="186"/>
      <c r="IPK152" s="165"/>
      <c r="IPL152" s="186"/>
      <c r="IPM152" s="165"/>
      <c r="IPN152" s="186"/>
      <c r="IPO152" s="165"/>
      <c r="IPP152" s="186"/>
      <c r="IPQ152" s="165"/>
      <c r="IPR152" s="186"/>
      <c r="IPS152" s="165"/>
      <c r="IPT152" s="186"/>
      <c r="IPU152" s="165"/>
      <c r="IPV152" s="186"/>
      <c r="IPW152" s="165"/>
      <c r="IPX152" s="186"/>
      <c r="IPY152" s="165"/>
      <c r="IPZ152" s="186"/>
      <c r="IQA152" s="165"/>
      <c r="IQB152" s="186"/>
      <c r="IQC152" s="165"/>
      <c r="IQD152" s="186"/>
      <c r="IQE152" s="165"/>
      <c r="IQF152" s="186"/>
      <c r="IQG152" s="165"/>
      <c r="IQH152" s="186"/>
      <c r="IQI152" s="165"/>
      <c r="IQJ152" s="186"/>
      <c r="IQK152" s="165"/>
      <c r="IQL152" s="186"/>
      <c r="IQM152" s="165"/>
      <c r="IQN152" s="186"/>
      <c r="IQO152" s="165"/>
      <c r="IQP152" s="186"/>
      <c r="IQQ152" s="165"/>
      <c r="IQR152" s="186"/>
      <c r="IQS152" s="165"/>
      <c r="IQT152" s="186"/>
      <c r="IQU152" s="165"/>
      <c r="IQV152" s="186"/>
      <c r="IQW152" s="165"/>
      <c r="IQX152" s="186"/>
      <c r="IQY152" s="165"/>
      <c r="IQZ152" s="186"/>
      <c r="IRA152" s="165"/>
      <c r="IRB152" s="186"/>
      <c r="IRC152" s="165"/>
      <c r="IRD152" s="186"/>
      <c r="IRE152" s="165"/>
      <c r="IRF152" s="186"/>
      <c r="IRG152" s="165"/>
      <c r="IRH152" s="186"/>
      <c r="IRI152" s="165"/>
      <c r="IRJ152" s="186"/>
      <c r="IRK152" s="165"/>
      <c r="IRL152" s="186"/>
      <c r="IRM152" s="165"/>
      <c r="IRN152" s="186"/>
      <c r="IRO152" s="165"/>
      <c r="IRP152" s="186"/>
      <c r="IRQ152" s="165"/>
      <c r="IRR152" s="186"/>
      <c r="IRS152" s="165"/>
      <c r="IRT152" s="186"/>
      <c r="IRU152" s="165"/>
      <c r="IRV152" s="186"/>
      <c r="IRW152" s="165"/>
      <c r="IRX152" s="186"/>
      <c r="IRY152" s="165"/>
      <c r="IRZ152" s="186"/>
      <c r="ISA152" s="165"/>
      <c r="ISB152" s="186"/>
      <c r="ISC152" s="165"/>
      <c r="ISD152" s="186"/>
      <c r="ISE152" s="165"/>
      <c r="ISF152" s="186"/>
      <c r="ISG152" s="165"/>
      <c r="ISH152" s="186"/>
      <c r="ISI152" s="165"/>
      <c r="ISJ152" s="186"/>
      <c r="ISK152" s="165"/>
      <c r="ISL152" s="186"/>
      <c r="ISM152" s="165"/>
      <c r="ISN152" s="186"/>
      <c r="ISO152" s="165"/>
      <c r="ISP152" s="186"/>
      <c r="ISQ152" s="165"/>
      <c r="ISR152" s="186"/>
      <c r="ISS152" s="165"/>
      <c r="IST152" s="186"/>
      <c r="ISU152" s="165"/>
      <c r="ISV152" s="186"/>
      <c r="ISW152" s="165"/>
      <c r="ISX152" s="186"/>
      <c r="ISY152" s="165"/>
      <c r="ISZ152" s="186"/>
      <c r="ITA152" s="165"/>
      <c r="ITB152" s="186"/>
      <c r="ITC152" s="165"/>
      <c r="ITD152" s="186"/>
      <c r="ITE152" s="165"/>
      <c r="ITF152" s="186"/>
      <c r="ITG152" s="165"/>
      <c r="ITH152" s="186"/>
      <c r="ITI152" s="165"/>
      <c r="ITJ152" s="186"/>
      <c r="ITK152" s="165"/>
      <c r="ITL152" s="186"/>
      <c r="ITM152" s="165"/>
      <c r="ITN152" s="186"/>
      <c r="ITO152" s="165"/>
      <c r="ITP152" s="186"/>
      <c r="ITQ152" s="165"/>
      <c r="ITR152" s="186"/>
      <c r="ITS152" s="165"/>
      <c r="ITT152" s="186"/>
      <c r="ITU152" s="165"/>
      <c r="ITV152" s="186"/>
      <c r="ITW152" s="165"/>
      <c r="ITX152" s="186"/>
      <c r="ITY152" s="165"/>
      <c r="ITZ152" s="186"/>
      <c r="IUA152" s="165"/>
      <c r="IUB152" s="186"/>
      <c r="IUC152" s="165"/>
      <c r="IUD152" s="186"/>
      <c r="IUE152" s="165"/>
      <c r="IUF152" s="186"/>
      <c r="IUG152" s="165"/>
      <c r="IUH152" s="186"/>
      <c r="IUI152" s="165"/>
      <c r="IUJ152" s="186"/>
      <c r="IUK152" s="165"/>
      <c r="IUL152" s="186"/>
      <c r="IUM152" s="165"/>
      <c r="IUN152" s="186"/>
      <c r="IUO152" s="165"/>
      <c r="IUP152" s="186"/>
      <c r="IUQ152" s="165"/>
      <c r="IUR152" s="186"/>
      <c r="IUS152" s="165"/>
      <c r="IUT152" s="186"/>
      <c r="IUU152" s="165"/>
      <c r="IUV152" s="186"/>
      <c r="IUW152" s="165"/>
      <c r="IUX152" s="186"/>
      <c r="IUY152" s="165"/>
      <c r="IUZ152" s="186"/>
      <c r="IVA152" s="165"/>
      <c r="IVB152" s="186"/>
      <c r="IVC152" s="165"/>
      <c r="IVD152" s="186"/>
      <c r="IVE152" s="165"/>
      <c r="IVF152" s="186"/>
      <c r="IVG152" s="165"/>
      <c r="IVH152" s="186"/>
      <c r="IVI152" s="165"/>
      <c r="IVJ152" s="186"/>
      <c r="IVK152" s="165"/>
      <c r="IVL152" s="186"/>
      <c r="IVM152" s="165"/>
      <c r="IVN152" s="186"/>
      <c r="IVO152" s="165"/>
      <c r="IVP152" s="186"/>
      <c r="IVQ152" s="165"/>
      <c r="IVR152" s="186"/>
      <c r="IVS152" s="165"/>
      <c r="IVT152" s="186"/>
      <c r="IVU152" s="165"/>
      <c r="IVV152" s="186"/>
      <c r="IVW152" s="165"/>
      <c r="IVX152" s="186"/>
      <c r="IVY152" s="165"/>
      <c r="IVZ152" s="186"/>
      <c r="IWA152" s="165"/>
      <c r="IWB152" s="186"/>
      <c r="IWC152" s="165"/>
      <c r="IWD152" s="186"/>
      <c r="IWE152" s="165"/>
      <c r="IWF152" s="186"/>
      <c r="IWG152" s="165"/>
      <c r="IWH152" s="186"/>
      <c r="IWI152" s="165"/>
      <c r="IWJ152" s="186"/>
      <c r="IWK152" s="165"/>
      <c r="IWL152" s="186"/>
      <c r="IWM152" s="165"/>
      <c r="IWN152" s="186"/>
      <c r="IWO152" s="165"/>
      <c r="IWP152" s="186"/>
      <c r="IWQ152" s="165"/>
      <c r="IWR152" s="186"/>
      <c r="IWS152" s="165"/>
      <c r="IWT152" s="186"/>
      <c r="IWU152" s="165"/>
      <c r="IWV152" s="186"/>
      <c r="IWW152" s="165"/>
      <c r="IWX152" s="186"/>
      <c r="IWY152" s="165"/>
      <c r="IWZ152" s="186"/>
      <c r="IXA152" s="165"/>
      <c r="IXB152" s="186"/>
      <c r="IXC152" s="165"/>
      <c r="IXD152" s="186"/>
      <c r="IXE152" s="165"/>
      <c r="IXF152" s="186"/>
      <c r="IXG152" s="165"/>
      <c r="IXH152" s="186"/>
      <c r="IXI152" s="165"/>
      <c r="IXJ152" s="186"/>
      <c r="IXK152" s="165"/>
      <c r="IXL152" s="186"/>
      <c r="IXM152" s="165"/>
      <c r="IXN152" s="186"/>
      <c r="IXO152" s="165"/>
      <c r="IXP152" s="186"/>
      <c r="IXQ152" s="165"/>
      <c r="IXR152" s="186"/>
      <c r="IXS152" s="165"/>
      <c r="IXT152" s="186"/>
      <c r="IXU152" s="165"/>
      <c r="IXV152" s="186"/>
      <c r="IXW152" s="165"/>
      <c r="IXX152" s="186"/>
      <c r="IXY152" s="165"/>
      <c r="IXZ152" s="186"/>
      <c r="IYA152" s="165"/>
      <c r="IYB152" s="186"/>
      <c r="IYC152" s="165"/>
      <c r="IYD152" s="186"/>
      <c r="IYE152" s="165"/>
      <c r="IYF152" s="186"/>
      <c r="IYG152" s="165"/>
      <c r="IYH152" s="186"/>
      <c r="IYI152" s="165"/>
      <c r="IYJ152" s="186"/>
      <c r="IYK152" s="165"/>
      <c r="IYL152" s="186"/>
      <c r="IYM152" s="165"/>
      <c r="IYN152" s="186"/>
      <c r="IYO152" s="165"/>
      <c r="IYP152" s="186"/>
      <c r="IYQ152" s="165"/>
      <c r="IYR152" s="186"/>
      <c r="IYS152" s="165"/>
      <c r="IYT152" s="186"/>
      <c r="IYU152" s="165"/>
      <c r="IYV152" s="186"/>
      <c r="IYW152" s="165"/>
      <c r="IYX152" s="186"/>
      <c r="IYY152" s="165"/>
      <c r="IYZ152" s="186"/>
      <c r="IZA152" s="165"/>
      <c r="IZB152" s="186"/>
      <c r="IZC152" s="165"/>
      <c r="IZD152" s="186"/>
      <c r="IZE152" s="165"/>
      <c r="IZF152" s="186"/>
      <c r="IZG152" s="165"/>
      <c r="IZH152" s="186"/>
      <c r="IZI152" s="165"/>
      <c r="IZJ152" s="186"/>
      <c r="IZK152" s="165"/>
      <c r="IZL152" s="186"/>
      <c r="IZM152" s="165"/>
      <c r="IZN152" s="186"/>
      <c r="IZO152" s="165"/>
      <c r="IZP152" s="186"/>
      <c r="IZQ152" s="165"/>
      <c r="IZR152" s="186"/>
      <c r="IZS152" s="165"/>
      <c r="IZT152" s="186"/>
      <c r="IZU152" s="165"/>
      <c r="IZV152" s="186"/>
      <c r="IZW152" s="165"/>
      <c r="IZX152" s="186"/>
      <c r="IZY152" s="165"/>
      <c r="IZZ152" s="186"/>
      <c r="JAA152" s="165"/>
      <c r="JAB152" s="186"/>
      <c r="JAC152" s="165"/>
      <c r="JAD152" s="186"/>
      <c r="JAE152" s="165"/>
      <c r="JAF152" s="186"/>
      <c r="JAG152" s="165"/>
      <c r="JAH152" s="186"/>
      <c r="JAI152" s="165"/>
      <c r="JAJ152" s="186"/>
      <c r="JAK152" s="165"/>
      <c r="JAL152" s="186"/>
      <c r="JAM152" s="165"/>
      <c r="JAN152" s="186"/>
      <c r="JAO152" s="165"/>
      <c r="JAP152" s="186"/>
      <c r="JAQ152" s="165"/>
      <c r="JAR152" s="186"/>
      <c r="JAS152" s="165"/>
      <c r="JAT152" s="186"/>
      <c r="JAU152" s="165"/>
      <c r="JAV152" s="186"/>
      <c r="JAW152" s="165"/>
      <c r="JAX152" s="186"/>
      <c r="JAY152" s="165"/>
      <c r="JAZ152" s="186"/>
      <c r="JBA152" s="165"/>
      <c r="JBB152" s="186"/>
      <c r="JBC152" s="165"/>
      <c r="JBD152" s="186"/>
      <c r="JBE152" s="165"/>
      <c r="JBF152" s="186"/>
      <c r="JBG152" s="165"/>
      <c r="JBH152" s="186"/>
      <c r="JBI152" s="165"/>
      <c r="JBJ152" s="186"/>
      <c r="JBK152" s="165"/>
      <c r="JBL152" s="186"/>
      <c r="JBM152" s="165"/>
      <c r="JBN152" s="186"/>
      <c r="JBO152" s="165"/>
      <c r="JBP152" s="186"/>
      <c r="JBQ152" s="165"/>
      <c r="JBR152" s="186"/>
      <c r="JBS152" s="165"/>
      <c r="JBT152" s="186"/>
      <c r="JBU152" s="165"/>
      <c r="JBV152" s="186"/>
      <c r="JBW152" s="165"/>
      <c r="JBX152" s="186"/>
      <c r="JBY152" s="165"/>
      <c r="JBZ152" s="186"/>
      <c r="JCA152" s="165"/>
      <c r="JCB152" s="186"/>
      <c r="JCC152" s="165"/>
      <c r="JCD152" s="186"/>
      <c r="JCE152" s="165"/>
      <c r="JCF152" s="186"/>
      <c r="JCG152" s="165"/>
      <c r="JCH152" s="186"/>
      <c r="JCI152" s="165"/>
      <c r="JCJ152" s="186"/>
      <c r="JCK152" s="165"/>
      <c r="JCL152" s="186"/>
      <c r="JCM152" s="165"/>
      <c r="JCN152" s="186"/>
      <c r="JCO152" s="165"/>
      <c r="JCP152" s="186"/>
      <c r="JCQ152" s="165"/>
      <c r="JCR152" s="186"/>
      <c r="JCS152" s="165"/>
      <c r="JCT152" s="186"/>
      <c r="JCU152" s="165"/>
      <c r="JCV152" s="186"/>
      <c r="JCW152" s="165"/>
      <c r="JCX152" s="186"/>
      <c r="JCY152" s="165"/>
      <c r="JCZ152" s="186"/>
      <c r="JDA152" s="165"/>
      <c r="JDB152" s="186"/>
      <c r="JDC152" s="165"/>
      <c r="JDD152" s="186"/>
      <c r="JDE152" s="165"/>
      <c r="JDF152" s="186"/>
      <c r="JDG152" s="165"/>
      <c r="JDH152" s="186"/>
      <c r="JDI152" s="165"/>
      <c r="JDJ152" s="186"/>
      <c r="JDK152" s="165"/>
      <c r="JDL152" s="186"/>
      <c r="JDM152" s="165"/>
      <c r="JDN152" s="186"/>
      <c r="JDO152" s="165"/>
      <c r="JDP152" s="186"/>
      <c r="JDQ152" s="165"/>
      <c r="JDR152" s="186"/>
      <c r="JDS152" s="165"/>
      <c r="JDT152" s="186"/>
      <c r="JDU152" s="165"/>
      <c r="JDV152" s="186"/>
      <c r="JDW152" s="165"/>
      <c r="JDX152" s="186"/>
      <c r="JDY152" s="165"/>
      <c r="JDZ152" s="186"/>
      <c r="JEA152" s="165"/>
      <c r="JEB152" s="186"/>
      <c r="JEC152" s="165"/>
      <c r="JED152" s="186"/>
      <c r="JEE152" s="165"/>
      <c r="JEF152" s="186"/>
      <c r="JEG152" s="165"/>
      <c r="JEH152" s="186"/>
      <c r="JEI152" s="165"/>
      <c r="JEJ152" s="186"/>
      <c r="JEK152" s="165"/>
      <c r="JEL152" s="186"/>
      <c r="JEM152" s="165"/>
      <c r="JEN152" s="186"/>
      <c r="JEO152" s="165"/>
      <c r="JEP152" s="186"/>
      <c r="JEQ152" s="165"/>
      <c r="JER152" s="186"/>
      <c r="JES152" s="165"/>
      <c r="JET152" s="186"/>
      <c r="JEU152" s="165"/>
      <c r="JEV152" s="186"/>
      <c r="JEW152" s="165"/>
      <c r="JEX152" s="186"/>
      <c r="JEY152" s="165"/>
      <c r="JEZ152" s="186"/>
      <c r="JFA152" s="165"/>
      <c r="JFB152" s="186"/>
      <c r="JFC152" s="165"/>
      <c r="JFD152" s="186"/>
      <c r="JFE152" s="165"/>
      <c r="JFF152" s="186"/>
      <c r="JFG152" s="165"/>
      <c r="JFH152" s="186"/>
      <c r="JFI152" s="165"/>
      <c r="JFJ152" s="186"/>
      <c r="JFK152" s="165"/>
      <c r="JFL152" s="186"/>
      <c r="JFM152" s="165"/>
      <c r="JFN152" s="186"/>
      <c r="JFO152" s="165"/>
      <c r="JFP152" s="186"/>
      <c r="JFQ152" s="165"/>
      <c r="JFR152" s="186"/>
      <c r="JFS152" s="165"/>
      <c r="JFT152" s="186"/>
      <c r="JFU152" s="165"/>
      <c r="JFV152" s="186"/>
      <c r="JFW152" s="165"/>
      <c r="JFX152" s="186"/>
      <c r="JFY152" s="165"/>
      <c r="JFZ152" s="186"/>
      <c r="JGA152" s="165"/>
      <c r="JGB152" s="186"/>
      <c r="JGC152" s="165"/>
      <c r="JGD152" s="186"/>
      <c r="JGE152" s="165"/>
      <c r="JGF152" s="186"/>
      <c r="JGG152" s="165"/>
      <c r="JGH152" s="186"/>
      <c r="JGI152" s="165"/>
      <c r="JGJ152" s="186"/>
      <c r="JGK152" s="165"/>
      <c r="JGL152" s="186"/>
      <c r="JGM152" s="165"/>
      <c r="JGN152" s="186"/>
      <c r="JGO152" s="165"/>
      <c r="JGP152" s="186"/>
      <c r="JGQ152" s="165"/>
      <c r="JGR152" s="186"/>
      <c r="JGS152" s="165"/>
      <c r="JGT152" s="186"/>
      <c r="JGU152" s="165"/>
      <c r="JGV152" s="186"/>
      <c r="JGW152" s="165"/>
      <c r="JGX152" s="186"/>
      <c r="JGY152" s="165"/>
      <c r="JGZ152" s="186"/>
      <c r="JHA152" s="165"/>
      <c r="JHB152" s="186"/>
      <c r="JHC152" s="165"/>
      <c r="JHD152" s="186"/>
      <c r="JHE152" s="165"/>
      <c r="JHF152" s="186"/>
      <c r="JHG152" s="165"/>
      <c r="JHH152" s="186"/>
      <c r="JHI152" s="165"/>
      <c r="JHJ152" s="186"/>
      <c r="JHK152" s="165"/>
      <c r="JHL152" s="186"/>
      <c r="JHM152" s="165"/>
      <c r="JHN152" s="186"/>
      <c r="JHO152" s="165"/>
      <c r="JHP152" s="186"/>
      <c r="JHQ152" s="165"/>
      <c r="JHR152" s="186"/>
      <c r="JHS152" s="165"/>
      <c r="JHT152" s="186"/>
      <c r="JHU152" s="165"/>
      <c r="JHV152" s="186"/>
      <c r="JHW152" s="165"/>
      <c r="JHX152" s="186"/>
      <c r="JHY152" s="165"/>
      <c r="JHZ152" s="186"/>
      <c r="JIA152" s="165"/>
      <c r="JIB152" s="186"/>
      <c r="JIC152" s="165"/>
      <c r="JID152" s="186"/>
      <c r="JIE152" s="165"/>
      <c r="JIF152" s="186"/>
      <c r="JIG152" s="165"/>
      <c r="JIH152" s="186"/>
      <c r="JII152" s="165"/>
      <c r="JIJ152" s="186"/>
      <c r="JIK152" s="165"/>
      <c r="JIL152" s="186"/>
      <c r="JIM152" s="165"/>
      <c r="JIN152" s="186"/>
      <c r="JIO152" s="165"/>
      <c r="JIP152" s="186"/>
      <c r="JIQ152" s="165"/>
      <c r="JIR152" s="186"/>
      <c r="JIS152" s="165"/>
      <c r="JIT152" s="186"/>
      <c r="JIU152" s="165"/>
      <c r="JIV152" s="186"/>
      <c r="JIW152" s="165"/>
      <c r="JIX152" s="186"/>
      <c r="JIY152" s="165"/>
      <c r="JIZ152" s="186"/>
      <c r="JJA152" s="165"/>
      <c r="JJB152" s="186"/>
      <c r="JJC152" s="165"/>
      <c r="JJD152" s="186"/>
      <c r="JJE152" s="165"/>
      <c r="JJF152" s="186"/>
      <c r="JJG152" s="165"/>
      <c r="JJH152" s="186"/>
      <c r="JJI152" s="165"/>
      <c r="JJJ152" s="186"/>
      <c r="JJK152" s="165"/>
      <c r="JJL152" s="186"/>
      <c r="JJM152" s="165"/>
      <c r="JJN152" s="186"/>
      <c r="JJO152" s="165"/>
      <c r="JJP152" s="186"/>
      <c r="JJQ152" s="165"/>
      <c r="JJR152" s="186"/>
      <c r="JJS152" s="165"/>
      <c r="JJT152" s="186"/>
      <c r="JJU152" s="165"/>
      <c r="JJV152" s="186"/>
      <c r="JJW152" s="165"/>
      <c r="JJX152" s="186"/>
      <c r="JJY152" s="165"/>
      <c r="JJZ152" s="186"/>
      <c r="JKA152" s="165"/>
      <c r="JKB152" s="186"/>
      <c r="JKC152" s="165"/>
      <c r="JKD152" s="186"/>
      <c r="JKE152" s="165"/>
      <c r="JKF152" s="186"/>
      <c r="JKG152" s="165"/>
      <c r="JKH152" s="186"/>
      <c r="JKI152" s="165"/>
      <c r="JKJ152" s="186"/>
      <c r="JKK152" s="165"/>
      <c r="JKL152" s="186"/>
      <c r="JKM152" s="165"/>
      <c r="JKN152" s="186"/>
      <c r="JKO152" s="165"/>
      <c r="JKP152" s="186"/>
      <c r="JKQ152" s="165"/>
      <c r="JKR152" s="186"/>
      <c r="JKS152" s="165"/>
      <c r="JKT152" s="186"/>
      <c r="JKU152" s="165"/>
      <c r="JKV152" s="186"/>
      <c r="JKW152" s="165"/>
      <c r="JKX152" s="186"/>
      <c r="JKY152" s="165"/>
      <c r="JKZ152" s="186"/>
      <c r="JLA152" s="165"/>
      <c r="JLB152" s="186"/>
      <c r="JLC152" s="165"/>
      <c r="JLD152" s="186"/>
      <c r="JLE152" s="165"/>
      <c r="JLF152" s="186"/>
      <c r="JLG152" s="165"/>
      <c r="JLH152" s="186"/>
      <c r="JLI152" s="165"/>
      <c r="JLJ152" s="186"/>
      <c r="JLK152" s="165"/>
      <c r="JLL152" s="186"/>
      <c r="JLM152" s="165"/>
      <c r="JLN152" s="186"/>
      <c r="JLO152" s="165"/>
      <c r="JLP152" s="186"/>
      <c r="JLQ152" s="165"/>
      <c r="JLR152" s="186"/>
      <c r="JLS152" s="165"/>
      <c r="JLT152" s="186"/>
      <c r="JLU152" s="165"/>
      <c r="JLV152" s="186"/>
      <c r="JLW152" s="165"/>
      <c r="JLX152" s="186"/>
      <c r="JLY152" s="165"/>
      <c r="JLZ152" s="186"/>
      <c r="JMA152" s="165"/>
      <c r="JMB152" s="186"/>
      <c r="JMC152" s="165"/>
      <c r="JMD152" s="186"/>
      <c r="JME152" s="165"/>
      <c r="JMF152" s="186"/>
      <c r="JMG152" s="165"/>
      <c r="JMH152" s="186"/>
      <c r="JMI152" s="165"/>
      <c r="JMJ152" s="186"/>
      <c r="JMK152" s="165"/>
      <c r="JML152" s="186"/>
      <c r="JMM152" s="165"/>
      <c r="JMN152" s="186"/>
      <c r="JMO152" s="165"/>
      <c r="JMP152" s="186"/>
      <c r="JMQ152" s="165"/>
      <c r="JMR152" s="186"/>
      <c r="JMS152" s="165"/>
      <c r="JMT152" s="186"/>
      <c r="JMU152" s="165"/>
      <c r="JMV152" s="186"/>
      <c r="JMW152" s="165"/>
      <c r="JMX152" s="186"/>
      <c r="JMY152" s="165"/>
      <c r="JMZ152" s="186"/>
      <c r="JNA152" s="165"/>
      <c r="JNB152" s="186"/>
      <c r="JNC152" s="165"/>
      <c r="JND152" s="186"/>
      <c r="JNE152" s="165"/>
      <c r="JNF152" s="186"/>
      <c r="JNG152" s="165"/>
      <c r="JNH152" s="186"/>
      <c r="JNI152" s="165"/>
      <c r="JNJ152" s="186"/>
      <c r="JNK152" s="165"/>
      <c r="JNL152" s="186"/>
      <c r="JNM152" s="165"/>
      <c r="JNN152" s="186"/>
      <c r="JNO152" s="165"/>
      <c r="JNP152" s="186"/>
      <c r="JNQ152" s="165"/>
      <c r="JNR152" s="186"/>
      <c r="JNS152" s="165"/>
      <c r="JNT152" s="186"/>
      <c r="JNU152" s="165"/>
      <c r="JNV152" s="186"/>
      <c r="JNW152" s="165"/>
      <c r="JNX152" s="186"/>
      <c r="JNY152" s="165"/>
      <c r="JNZ152" s="186"/>
      <c r="JOA152" s="165"/>
      <c r="JOB152" s="186"/>
      <c r="JOC152" s="165"/>
      <c r="JOD152" s="186"/>
      <c r="JOE152" s="165"/>
      <c r="JOF152" s="186"/>
      <c r="JOG152" s="165"/>
      <c r="JOH152" s="186"/>
      <c r="JOI152" s="165"/>
      <c r="JOJ152" s="186"/>
      <c r="JOK152" s="165"/>
      <c r="JOL152" s="186"/>
      <c r="JOM152" s="165"/>
      <c r="JON152" s="186"/>
      <c r="JOO152" s="165"/>
      <c r="JOP152" s="186"/>
      <c r="JOQ152" s="165"/>
      <c r="JOR152" s="186"/>
      <c r="JOS152" s="165"/>
      <c r="JOT152" s="186"/>
      <c r="JOU152" s="165"/>
      <c r="JOV152" s="186"/>
      <c r="JOW152" s="165"/>
      <c r="JOX152" s="186"/>
      <c r="JOY152" s="165"/>
      <c r="JOZ152" s="186"/>
      <c r="JPA152" s="165"/>
      <c r="JPB152" s="186"/>
      <c r="JPC152" s="165"/>
      <c r="JPD152" s="186"/>
      <c r="JPE152" s="165"/>
      <c r="JPF152" s="186"/>
      <c r="JPG152" s="165"/>
      <c r="JPH152" s="186"/>
      <c r="JPI152" s="165"/>
      <c r="JPJ152" s="186"/>
      <c r="JPK152" s="165"/>
      <c r="JPL152" s="186"/>
      <c r="JPM152" s="165"/>
      <c r="JPN152" s="186"/>
      <c r="JPO152" s="165"/>
      <c r="JPP152" s="186"/>
      <c r="JPQ152" s="165"/>
      <c r="JPR152" s="186"/>
      <c r="JPS152" s="165"/>
      <c r="JPT152" s="186"/>
      <c r="JPU152" s="165"/>
      <c r="JPV152" s="186"/>
      <c r="JPW152" s="165"/>
      <c r="JPX152" s="186"/>
      <c r="JPY152" s="165"/>
      <c r="JPZ152" s="186"/>
      <c r="JQA152" s="165"/>
      <c r="JQB152" s="186"/>
      <c r="JQC152" s="165"/>
      <c r="JQD152" s="186"/>
      <c r="JQE152" s="165"/>
      <c r="JQF152" s="186"/>
      <c r="JQG152" s="165"/>
      <c r="JQH152" s="186"/>
      <c r="JQI152" s="165"/>
      <c r="JQJ152" s="186"/>
      <c r="JQK152" s="165"/>
      <c r="JQL152" s="186"/>
      <c r="JQM152" s="165"/>
      <c r="JQN152" s="186"/>
      <c r="JQO152" s="165"/>
      <c r="JQP152" s="186"/>
      <c r="JQQ152" s="165"/>
      <c r="JQR152" s="186"/>
      <c r="JQS152" s="165"/>
      <c r="JQT152" s="186"/>
      <c r="JQU152" s="165"/>
      <c r="JQV152" s="186"/>
      <c r="JQW152" s="165"/>
      <c r="JQX152" s="186"/>
      <c r="JQY152" s="165"/>
      <c r="JQZ152" s="186"/>
      <c r="JRA152" s="165"/>
      <c r="JRB152" s="186"/>
      <c r="JRC152" s="165"/>
      <c r="JRD152" s="186"/>
      <c r="JRE152" s="165"/>
      <c r="JRF152" s="186"/>
      <c r="JRG152" s="165"/>
      <c r="JRH152" s="186"/>
      <c r="JRI152" s="165"/>
      <c r="JRJ152" s="186"/>
      <c r="JRK152" s="165"/>
      <c r="JRL152" s="186"/>
      <c r="JRM152" s="165"/>
      <c r="JRN152" s="186"/>
      <c r="JRO152" s="165"/>
      <c r="JRP152" s="186"/>
      <c r="JRQ152" s="165"/>
      <c r="JRR152" s="186"/>
      <c r="JRS152" s="165"/>
      <c r="JRT152" s="186"/>
      <c r="JRU152" s="165"/>
      <c r="JRV152" s="186"/>
      <c r="JRW152" s="165"/>
      <c r="JRX152" s="186"/>
      <c r="JRY152" s="165"/>
      <c r="JRZ152" s="186"/>
      <c r="JSA152" s="165"/>
      <c r="JSB152" s="186"/>
      <c r="JSC152" s="165"/>
      <c r="JSD152" s="186"/>
      <c r="JSE152" s="165"/>
      <c r="JSF152" s="186"/>
      <c r="JSG152" s="165"/>
      <c r="JSH152" s="186"/>
      <c r="JSI152" s="165"/>
      <c r="JSJ152" s="186"/>
      <c r="JSK152" s="165"/>
      <c r="JSL152" s="186"/>
      <c r="JSM152" s="165"/>
      <c r="JSN152" s="186"/>
      <c r="JSO152" s="165"/>
      <c r="JSP152" s="186"/>
      <c r="JSQ152" s="165"/>
      <c r="JSR152" s="186"/>
      <c r="JSS152" s="165"/>
      <c r="JST152" s="186"/>
      <c r="JSU152" s="165"/>
      <c r="JSV152" s="186"/>
      <c r="JSW152" s="165"/>
      <c r="JSX152" s="186"/>
      <c r="JSY152" s="165"/>
      <c r="JSZ152" s="186"/>
      <c r="JTA152" s="165"/>
      <c r="JTB152" s="186"/>
      <c r="JTC152" s="165"/>
      <c r="JTD152" s="186"/>
      <c r="JTE152" s="165"/>
      <c r="JTF152" s="186"/>
      <c r="JTG152" s="165"/>
      <c r="JTH152" s="186"/>
      <c r="JTI152" s="165"/>
      <c r="JTJ152" s="186"/>
      <c r="JTK152" s="165"/>
      <c r="JTL152" s="186"/>
      <c r="JTM152" s="165"/>
      <c r="JTN152" s="186"/>
      <c r="JTO152" s="165"/>
      <c r="JTP152" s="186"/>
      <c r="JTQ152" s="165"/>
      <c r="JTR152" s="186"/>
      <c r="JTS152" s="165"/>
      <c r="JTT152" s="186"/>
      <c r="JTU152" s="165"/>
      <c r="JTV152" s="186"/>
      <c r="JTW152" s="165"/>
      <c r="JTX152" s="186"/>
      <c r="JTY152" s="165"/>
      <c r="JTZ152" s="186"/>
      <c r="JUA152" s="165"/>
      <c r="JUB152" s="186"/>
      <c r="JUC152" s="165"/>
      <c r="JUD152" s="186"/>
      <c r="JUE152" s="165"/>
      <c r="JUF152" s="186"/>
      <c r="JUG152" s="165"/>
      <c r="JUH152" s="186"/>
      <c r="JUI152" s="165"/>
      <c r="JUJ152" s="186"/>
      <c r="JUK152" s="165"/>
      <c r="JUL152" s="186"/>
      <c r="JUM152" s="165"/>
      <c r="JUN152" s="186"/>
      <c r="JUO152" s="165"/>
      <c r="JUP152" s="186"/>
      <c r="JUQ152" s="165"/>
      <c r="JUR152" s="186"/>
      <c r="JUS152" s="165"/>
      <c r="JUT152" s="186"/>
      <c r="JUU152" s="165"/>
      <c r="JUV152" s="186"/>
      <c r="JUW152" s="165"/>
      <c r="JUX152" s="186"/>
      <c r="JUY152" s="165"/>
      <c r="JUZ152" s="186"/>
      <c r="JVA152" s="165"/>
      <c r="JVB152" s="186"/>
      <c r="JVC152" s="165"/>
      <c r="JVD152" s="186"/>
      <c r="JVE152" s="165"/>
      <c r="JVF152" s="186"/>
      <c r="JVG152" s="165"/>
      <c r="JVH152" s="186"/>
      <c r="JVI152" s="165"/>
      <c r="JVJ152" s="186"/>
      <c r="JVK152" s="165"/>
      <c r="JVL152" s="186"/>
      <c r="JVM152" s="165"/>
      <c r="JVN152" s="186"/>
      <c r="JVO152" s="165"/>
      <c r="JVP152" s="186"/>
      <c r="JVQ152" s="165"/>
      <c r="JVR152" s="186"/>
      <c r="JVS152" s="165"/>
      <c r="JVT152" s="186"/>
      <c r="JVU152" s="165"/>
      <c r="JVV152" s="186"/>
      <c r="JVW152" s="165"/>
      <c r="JVX152" s="186"/>
      <c r="JVY152" s="165"/>
      <c r="JVZ152" s="186"/>
      <c r="JWA152" s="165"/>
      <c r="JWB152" s="186"/>
      <c r="JWC152" s="165"/>
      <c r="JWD152" s="186"/>
      <c r="JWE152" s="165"/>
      <c r="JWF152" s="186"/>
      <c r="JWG152" s="165"/>
      <c r="JWH152" s="186"/>
      <c r="JWI152" s="165"/>
      <c r="JWJ152" s="186"/>
      <c r="JWK152" s="165"/>
      <c r="JWL152" s="186"/>
      <c r="JWM152" s="165"/>
      <c r="JWN152" s="186"/>
      <c r="JWO152" s="165"/>
      <c r="JWP152" s="186"/>
      <c r="JWQ152" s="165"/>
      <c r="JWR152" s="186"/>
      <c r="JWS152" s="165"/>
      <c r="JWT152" s="186"/>
      <c r="JWU152" s="165"/>
      <c r="JWV152" s="186"/>
      <c r="JWW152" s="165"/>
      <c r="JWX152" s="186"/>
      <c r="JWY152" s="165"/>
      <c r="JWZ152" s="186"/>
      <c r="JXA152" s="165"/>
      <c r="JXB152" s="186"/>
      <c r="JXC152" s="165"/>
      <c r="JXD152" s="186"/>
      <c r="JXE152" s="165"/>
      <c r="JXF152" s="186"/>
      <c r="JXG152" s="165"/>
      <c r="JXH152" s="186"/>
      <c r="JXI152" s="165"/>
      <c r="JXJ152" s="186"/>
      <c r="JXK152" s="165"/>
      <c r="JXL152" s="186"/>
      <c r="JXM152" s="165"/>
      <c r="JXN152" s="186"/>
      <c r="JXO152" s="165"/>
      <c r="JXP152" s="186"/>
      <c r="JXQ152" s="165"/>
      <c r="JXR152" s="186"/>
      <c r="JXS152" s="165"/>
      <c r="JXT152" s="186"/>
      <c r="JXU152" s="165"/>
      <c r="JXV152" s="186"/>
      <c r="JXW152" s="165"/>
      <c r="JXX152" s="186"/>
      <c r="JXY152" s="165"/>
      <c r="JXZ152" s="186"/>
      <c r="JYA152" s="165"/>
      <c r="JYB152" s="186"/>
      <c r="JYC152" s="165"/>
      <c r="JYD152" s="186"/>
      <c r="JYE152" s="165"/>
      <c r="JYF152" s="186"/>
      <c r="JYG152" s="165"/>
      <c r="JYH152" s="186"/>
      <c r="JYI152" s="165"/>
      <c r="JYJ152" s="186"/>
      <c r="JYK152" s="165"/>
      <c r="JYL152" s="186"/>
      <c r="JYM152" s="165"/>
      <c r="JYN152" s="186"/>
      <c r="JYO152" s="165"/>
      <c r="JYP152" s="186"/>
      <c r="JYQ152" s="165"/>
      <c r="JYR152" s="186"/>
      <c r="JYS152" s="165"/>
      <c r="JYT152" s="186"/>
      <c r="JYU152" s="165"/>
      <c r="JYV152" s="186"/>
      <c r="JYW152" s="165"/>
      <c r="JYX152" s="186"/>
      <c r="JYY152" s="165"/>
      <c r="JYZ152" s="186"/>
      <c r="JZA152" s="165"/>
      <c r="JZB152" s="186"/>
      <c r="JZC152" s="165"/>
      <c r="JZD152" s="186"/>
      <c r="JZE152" s="165"/>
      <c r="JZF152" s="186"/>
      <c r="JZG152" s="165"/>
      <c r="JZH152" s="186"/>
      <c r="JZI152" s="165"/>
      <c r="JZJ152" s="186"/>
      <c r="JZK152" s="165"/>
      <c r="JZL152" s="186"/>
      <c r="JZM152" s="165"/>
      <c r="JZN152" s="186"/>
      <c r="JZO152" s="165"/>
      <c r="JZP152" s="186"/>
      <c r="JZQ152" s="165"/>
      <c r="JZR152" s="186"/>
      <c r="JZS152" s="165"/>
      <c r="JZT152" s="186"/>
      <c r="JZU152" s="165"/>
      <c r="JZV152" s="186"/>
      <c r="JZW152" s="165"/>
      <c r="JZX152" s="186"/>
      <c r="JZY152" s="165"/>
      <c r="JZZ152" s="186"/>
      <c r="KAA152" s="165"/>
      <c r="KAB152" s="186"/>
      <c r="KAC152" s="165"/>
      <c r="KAD152" s="186"/>
      <c r="KAE152" s="165"/>
      <c r="KAF152" s="186"/>
      <c r="KAG152" s="165"/>
      <c r="KAH152" s="186"/>
      <c r="KAI152" s="165"/>
      <c r="KAJ152" s="186"/>
      <c r="KAK152" s="165"/>
      <c r="KAL152" s="186"/>
      <c r="KAM152" s="165"/>
      <c r="KAN152" s="186"/>
      <c r="KAO152" s="165"/>
      <c r="KAP152" s="186"/>
      <c r="KAQ152" s="165"/>
      <c r="KAR152" s="186"/>
      <c r="KAS152" s="165"/>
      <c r="KAT152" s="186"/>
      <c r="KAU152" s="165"/>
      <c r="KAV152" s="186"/>
      <c r="KAW152" s="165"/>
      <c r="KAX152" s="186"/>
      <c r="KAY152" s="165"/>
      <c r="KAZ152" s="186"/>
      <c r="KBA152" s="165"/>
      <c r="KBB152" s="186"/>
      <c r="KBC152" s="165"/>
      <c r="KBD152" s="186"/>
      <c r="KBE152" s="165"/>
      <c r="KBF152" s="186"/>
      <c r="KBG152" s="165"/>
      <c r="KBH152" s="186"/>
      <c r="KBI152" s="165"/>
      <c r="KBJ152" s="186"/>
      <c r="KBK152" s="165"/>
      <c r="KBL152" s="186"/>
      <c r="KBM152" s="165"/>
      <c r="KBN152" s="186"/>
      <c r="KBO152" s="165"/>
      <c r="KBP152" s="186"/>
      <c r="KBQ152" s="165"/>
      <c r="KBR152" s="186"/>
      <c r="KBS152" s="165"/>
      <c r="KBT152" s="186"/>
      <c r="KBU152" s="165"/>
      <c r="KBV152" s="186"/>
      <c r="KBW152" s="165"/>
      <c r="KBX152" s="186"/>
      <c r="KBY152" s="165"/>
      <c r="KBZ152" s="186"/>
      <c r="KCA152" s="165"/>
      <c r="KCB152" s="186"/>
      <c r="KCC152" s="165"/>
      <c r="KCD152" s="186"/>
      <c r="KCE152" s="165"/>
      <c r="KCF152" s="186"/>
      <c r="KCG152" s="165"/>
      <c r="KCH152" s="186"/>
      <c r="KCI152" s="165"/>
      <c r="KCJ152" s="186"/>
      <c r="KCK152" s="165"/>
      <c r="KCL152" s="186"/>
      <c r="KCM152" s="165"/>
      <c r="KCN152" s="186"/>
      <c r="KCO152" s="165"/>
      <c r="KCP152" s="186"/>
      <c r="KCQ152" s="165"/>
      <c r="KCR152" s="186"/>
      <c r="KCS152" s="165"/>
      <c r="KCT152" s="186"/>
      <c r="KCU152" s="165"/>
      <c r="KCV152" s="186"/>
      <c r="KCW152" s="165"/>
      <c r="KCX152" s="186"/>
      <c r="KCY152" s="165"/>
      <c r="KCZ152" s="186"/>
      <c r="KDA152" s="165"/>
      <c r="KDB152" s="186"/>
      <c r="KDC152" s="165"/>
      <c r="KDD152" s="186"/>
      <c r="KDE152" s="165"/>
      <c r="KDF152" s="186"/>
      <c r="KDG152" s="165"/>
      <c r="KDH152" s="186"/>
      <c r="KDI152" s="165"/>
      <c r="KDJ152" s="186"/>
      <c r="KDK152" s="165"/>
      <c r="KDL152" s="186"/>
      <c r="KDM152" s="165"/>
      <c r="KDN152" s="186"/>
      <c r="KDO152" s="165"/>
      <c r="KDP152" s="186"/>
      <c r="KDQ152" s="165"/>
      <c r="KDR152" s="186"/>
      <c r="KDS152" s="165"/>
      <c r="KDT152" s="186"/>
      <c r="KDU152" s="165"/>
      <c r="KDV152" s="186"/>
      <c r="KDW152" s="165"/>
      <c r="KDX152" s="186"/>
      <c r="KDY152" s="165"/>
      <c r="KDZ152" s="186"/>
      <c r="KEA152" s="165"/>
      <c r="KEB152" s="186"/>
      <c r="KEC152" s="165"/>
      <c r="KED152" s="186"/>
      <c r="KEE152" s="165"/>
      <c r="KEF152" s="186"/>
      <c r="KEG152" s="165"/>
      <c r="KEH152" s="186"/>
      <c r="KEI152" s="165"/>
      <c r="KEJ152" s="186"/>
      <c r="KEK152" s="165"/>
      <c r="KEL152" s="186"/>
      <c r="KEM152" s="165"/>
      <c r="KEN152" s="186"/>
      <c r="KEO152" s="165"/>
      <c r="KEP152" s="186"/>
      <c r="KEQ152" s="165"/>
      <c r="KER152" s="186"/>
      <c r="KES152" s="165"/>
      <c r="KET152" s="186"/>
      <c r="KEU152" s="165"/>
      <c r="KEV152" s="186"/>
      <c r="KEW152" s="165"/>
      <c r="KEX152" s="186"/>
      <c r="KEY152" s="165"/>
      <c r="KEZ152" s="186"/>
      <c r="KFA152" s="165"/>
      <c r="KFB152" s="186"/>
      <c r="KFC152" s="165"/>
      <c r="KFD152" s="186"/>
      <c r="KFE152" s="165"/>
      <c r="KFF152" s="186"/>
      <c r="KFG152" s="165"/>
      <c r="KFH152" s="186"/>
      <c r="KFI152" s="165"/>
      <c r="KFJ152" s="186"/>
      <c r="KFK152" s="165"/>
      <c r="KFL152" s="186"/>
      <c r="KFM152" s="165"/>
      <c r="KFN152" s="186"/>
      <c r="KFO152" s="165"/>
      <c r="KFP152" s="186"/>
      <c r="KFQ152" s="165"/>
      <c r="KFR152" s="186"/>
      <c r="KFS152" s="165"/>
      <c r="KFT152" s="186"/>
      <c r="KFU152" s="165"/>
      <c r="KFV152" s="186"/>
      <c r="KFW152" s="165"/>
      <c r="KFX152" s="186"/>
      <c r="KFY152" s="165"/>
      <c r="KFZ152" s="186"/>
      <c r="KGA152" s="165"/>
      <c r="KGB152" s="186"/>
      <c r="KGC152" s="165"/>
      <c r="KGD152" s="186"/>
      <c r="KGE152" s="165"/>
      <c r="KGF152" s="186"/>
      <c r="KGG152" s="165"/>
      <c r="KGH152" s="186"/>
      <c r="KGI152" s="165"/>
      <c r="KGJ152" s="186"/>
      <c r="KGK152" s="165"/>
      <c r="KGL152" s="186"/>
      <c r="KGM152" s="165"/>
      <c r="KGN152" s="186"/>
      <c r="KGO152" s="165"/>
      <c r="KGP152" s="186"/>
      <c r="KGQ152" s="165"/>
      <c r="KGR152" s="186"/>
      <c r="KGS152" s="165"/>
      <c r="KGT152" s="186"/>
      <c r="KGU152" s="165"/>
      <c r="KGV152" s="186"/>
      <c r="KGW152" s="165"/>
      <c r="KGX152" s="186"/>
      <c r="KGY152" s="165"/>
      <c r="KGZ152" s="186"/>
      <c r="KHA152" s="165"/>
      <c r="KHB152" s="186"/>
      <c r="KHC152" s="165"/>
      <c r="KHD152" s="186"/>
      <c r="KHE152" s="165"/>
      <c r="KHF152" s="186"/>
      <c r="KHG152" s="165"/>
      <c r="KHH152" s="186"/>
      <c r="KHI152" s="165"/>
      <c r="KHJ152" s="186"/>
      <c r="KHK152" s="165"/>
      <c r="KHL152" s="186"/>
      <c r="KHM152" s="165"/>
      <c r="KHN152" s="186"/>
      <c r="KHO152" s="165"/>
      <c r="KHP152" s="186"/>
      <c r="KHQ152" s="165"/>
      <c r="KHR152" s="186"/>
      <c r="KHS152" s="165"/>
      <c r="KHT152" s="186"/>
      <c r="KHU152" s="165"/>
      <c r="KHV152" s="186"/>
      <c r="KHW152" s="165"/>
      <c r="KHX152" s="186"/>
      <c r="KHY152" s="165"/>
      <c r="KHZ152" s="186"/>
      <c r="KIA152" s="165"/>
      <c r="KIB152" s="186"/>
      <c r="KIC152" s="165"/>
      <c r="KID152" s="186"/>
      <c r="KIE152" s="165"/>
      <c r="KIF152" s="186"/>
      <c r="KIG152" s="165"/>
      <c r="KIH152" s="186"/>
      <c r="KII152" s="165"/>
      <c r="KIJ152" s="186"/>
      <c r="KIK152" s="165"/>
      <c r="KIL152" s="186"/>
      <c r="KIM152" s="165"/>
      <c r="KIN152" s="186"/>
      <c r="KIO152" s="165"/>
      <c r="KIP152" s="186"/>
      <c r="KIQ152" s="165"/>
      <c r="KIR152" s="186"/>
      <c r="KIS152" s="165"/>
      <c r="KIT152" s="186"/>
      <c r="KIU152" s="165"/>
      <c r="KIV152" s="186"/>
      <c r="KIW152" s="165"/>
      <c r="KIX152" s="186"/>
      <c r="KIY152" s="165"/>
      <c r="KIZ152" s="186"/>
      <c r="KJA152" s="165"/>
      <c r="KJB152" s="186"/>
      <c r="KJC152" s="165"/>
      <c r="KJD152" s="186"/>
      <c r="KJE152" s="165"/>
      <c r="KJF152" s="186"/>
      <c r="KJG152" s="165"/>
      <c r="KJH152" s="186"/>
      <c r="KJI152" s="165"/>
      <c r="KJJ152" s="186"/>
      <c r="KJK152" s="165"/>
      <c r="KJL152" s="186"/>
      <c r="KJM152" s="165"/>
      <c r="KJN152" s="186"/>
      <c r="KJO152" s="165"/>
      <c r="KJP152" s="186"/>
      <c r="KJQ152" s="165"/>
      <c r="KJR152" s="186"/>
      <c r="KJS152" s="165"/>
      <c r="KJT152" s="186"/>
      <c r="KJU152" s="165"/>
      <c r="KJV152" s="186"/>
      <c r="KJW152" s="165"/>
      <c r="KJX152" s="186"/>
      <c r="KJY152" s="165"/>
      <c r="KJZ152" s="186"/>
      <c r="KKA152" s="165"/>
      <c r="KKB152" s="186"/>
      <c r="KKC152" s="165"/>
      <c r="KKD152" s="186"/>
      <c r="KKE152" s="165"/>
      <c r="KKF152" s="186"/>
      <c r="KKG152" s="165"/>
      <c r="KKH152" s="186"/>
      <c r="KKI152" s="165"/>
      <c r="KKJ152" s="186"/>
      <c r="KKK152" s="165"/>
      <c r="KKL152" s="186"/>
      <c r="KKM152" s="165"/>
      <c r="KKN152" s="186"/>
      <c r="KKO152" s="165"/>
      <c r="KKP152" s="186"/>
      <c r="KKQ152" s="165"/>
      <c r="KKR152" s="186"/>
      <c r="KKS152" s="165"/>
      <c r="KKT152" s="186"/>
      <c r="KKU152" s="165"/>
      <c r="KKV152" s="186"/>
      <c r="KKW152" s="165"/>
      <c r="KKX152" s="186"/>
      <c r="KKY152" s="165"/>
      <c r="KKZ152" s="186"/>
      <c r="KLA152" s="165"/>
      <c r="KLB152" s="186"/>
      <c r="KLC152" s="165"/>
      <c r="KLD152" s="186"/>
      <c r="KLE152" s="165"/>
      <c r="KLF152" s="186"/>
      <c r="KLG152" s="165"/>
      <c r="KLH152" s="186"/>
      <c r="KLI152" s="165"/>
      <c r="KLJ152" s="186"/>
      <c r="KLK152" s="165"/>
      <c r="KLL152" s="186"/>
      <c r="KLM152" s="165"/>
      <c r="KLN152" s="186"/>
      <c r="KLO152" s="165"/>
      <c r="KLP152" s="186"/>
      <c r="KLQ152" s="165"/>
      <c r="KLR152" s="186"/>
      <c r="KLS152" s="165"/>
      <c r="KLT152" s="186"/>
      <c r="KLU152" s="165"/>
      <c r="KLV152" s="186"/>
      <c r="KLW152" s="165"/>
      <c r="KLX152" s="186"/>
      <c r="KLY152" s="165"/>
      <c r="KLZ152" s="186"/>
      <c r="KMA152" s="165"/>
      <c r="KMB152" s="186"/>
      <c r="KMC152" s="165"/>
      <c r="KMD152" s="186"/>
      <c r="KME152" s="165"/>
      <c r="KMF152" s="186"/>
      <c r="KMG152" s="165"/>
      <c r="KMH152" s="186"/>
      <c r="KMI152" s="165"/>
      <c r="KMJ152" s="186"/>
      <c r="KMK152" s="165"/>
      <c r="KML152" s="186"/>
      <c r="KMM152" s="165"/>
      <c r="KMN152" s="186"/>
      <c r="KMO152" s="165"/>
      <c r="KMP152" s="186"/>
      <c r="KMQ152" s="165"/>
      <c r="KMR152" s="186"/>
      <c r="KMS152" s="165"/>
      <c r="KMT152" s="186"/>
      <c r="KMU152" s="165"/>
      <c r="KMV152" s="186"/>
      <c r="KMW152" s="165"/>
      <c r="KMX152" s="186"/>
      <c r="KMY152" s="165"/>
      <c r="KMZ152" s="186"/>
      <c r="KNA152" s="165"/>
      <c r="KNB152" s="186"/>
      <c r="KNC152" s="165"/>
      <c r="KND152" s="186"/>
      <c r="KNE152" s="165"/>
      <c r="KNF152" s="186"/>
      <c r="KNG152" s="165"/>
      <c r="KNH152" s="186"/>
      <c r="KNI152" s="165"/>
      <c r="KNJ152" s="186"/>
      <c r="KNK152" s="165"/>
      <c r="KNL152" s="186"/>
      <c r="KNM152" s="165"/>
      <c r="KNN152" s="186"/>
      <c r="KNO152" s="165"/>
      <c r="KNP152" s="186"/>
      <c r="KNQ152" s="165"/>
      <c r="KNR152" s="186"/>
      <c r="KNS152" s="165"/>
      <c r="KNT152" s="186"/>
      <c r="KNU152" s="165"/>
      <c r="KNV152" s="186"/>
      <c r="KNW152" s="165"/>
      <c r="KNX152" s="186"/>
      <c r="KNY152" s="165"/>
      <c r="KNZ152" s="186"/>
      <c r="KOA152" s="165"/>
      <c r="KOB152" s="186"/>
      <c r="KOC152" s="165"/>
      <c r="KOD152" s="186"/>
      <c r="KOE152" s="165"/>
      <c r="KOF152" s="186"/>
      <c r="KOG152" s="165"/>
      <c r="KOH152" s="186"/>
      <c r="KOI152" s="165"/>
      <c r="KOJ152" s="186"/>
      <c r="KOK152" s="165"/>
      <c r="KOL152" s="186"/>
      <c r="KOM152" s="165"/>
      <c r="KON152" s="186"/>
      <c r="KOO152" s="165"/>
      <c r="KOP152" s="186"/>
      <c r="KOQ152" s="165"/>
      <c r="KOR152" s="186"/>
      <c r="KOS152" s="165"/>
      <c r="KOT152" s="186"/>
      <c r="KOU152" s="165"/>
      <c r="KOV152" s="186"/>
      <c r="KOW152" s="165"/>
      <c r="KOX152" s="186"/>
      <c r="KOY152" s="165"/>
      <c r="KOZ152" s="186"/>
      <c r="KPA152" s="165"/>
      <c r="KPB152" s="186"/>
      <c r="KPC152" s="165"/>
      <c r="KPD152" s="186"/>
      <c r="KPE152" s="165"/>
      <c r="KPF152" s="186"/>
      <c r="KPG152" s="165"/>
      <c r="KPH152" s="186"/>
      <c r="KPI152" s="165"/>
      <c r="KPJ152" s="186"/>
      <c r="KPK152" s="165"/>
      <c r="KPL152" s="186"/>
      <c r="KPM152" s="165"/>
      <c r="KPN152" s="186"/>
      <c r="KPO152" s="165"/>
      <c r="KPP152" s="186"/>
      <c r="KPQ152" s="165"/>
      <c r="KPR152" s="186"/>
      <c r="KPS152" s="165"/>
      <c r="KPT152" s="186"/>
      <c r="KPU152" s="165"/>
      <c r="KPV152" s="186"/>
      <c r="KPW152" s="165"/>
      <c r="KPX152" s="186"/>
      <c r="KPY152" s="165"/>
      <c r="KPZ152" s="186"/>
      <c r="KQA152" s="165"/>
      <c r="KQB152" s="186"/>
      <c r="KQC152" s="165"/>
      <c r="KQD152" s="186"/>
      <c r="KQE152" s="165"/>
      <c r="KQF152" s="186"/>
      <c r="KQG152" s="165"/>
      <c r="KQH152" s="186"/>
      <c r="KQI152" s="165"/>
      <c r="KQJ152" s="186"/>
      <c r="KQK152" s="165"/>
      <c r="KQL152" s="186"/>
      <c r="KQM152" s="165"/>
      <c r="KQN152" s="186"/>
      <c r="KQO152" s="165"/>
      <c r="KQP152" s="186"/>
      <c r="KQQ152" s="165"/>
      <c r="KQR152" s="186"/>
      <c r="KQS152" s="165"/>
      <c r="KQT152" s="186"/>
      <c r="KQU152" s="165"/>
      <c r="KQV152" s="186"/>
      <c r="KQW152" s="165"/>
      <c r="KQX152" s="186"/>
      <c r="KQY152" s="165"/>
      <c r="KQZ152" s="186"/>
      <c r="KRA152" s="165"/>
      <c r="KRB152" s="186"/>
      <c r="KRC152" s="165"/>
      <c r="KRD152" s="186"/>
      <c r="KRE152" s="165"/>
      <c r="KRF152" s="186"/>
      <c r="KRG152" s="165"/>
      <c r="KRH152" s="186"/>
      <c r="KRI152" s="165"/>
      <c r="KRJ152" s="186"/>
      <c r="KRK152" s="165"/>
      <c r="KRL152" s="186"/>
      <c r="KRM152" s="165"/>
      <c r="KRN152" s="186"/>
      <c r="KRO152" s="165"/>
      <c r="KRP152" s="186"/>
      <c r="KRQ152" s="165"/>
      <c r="KRR152" s="186"/>
      <c r="KRS152" s="165"/>
      <c r="KRT152" s="186"/>
      <c r="KRU152" s="165"/>
      <c r="KRV152" s="186"/>
      <c r="KRW152" s="165"/>
      <c r="KRX152" s="186"/>
      <c r="KRY152" s="165"/>
      <c r="KRZ152" s="186"/>
      <c r="KSA152" s="165"/>
      <c r="KSB152" s="186"/>
      <c r="KSC152" s="165"/>
      <c r="KSD152" s="186"/>
      <c r="KSE152" s="165"/>
      <c r="KSF152" s="186"/>
      <c r="KSG152" s="165"/>
      <c r="KSH152" s="186"/>
      <c r="KSI152" s="165"/>
      <c r="KSJ152" s="186"/>
      <c r="KSK152" s="165"/>
      <c r="KSL152" s="186"/>
      <c r="KSM152" s="165"/>
      <c r="KSN152" s="186"/>
      <c r="KSO152" s="165"/>
      <c r="KSP152" s="186"/>
      <c r="KSQ152" s="165"/>
      <c r="KSR152" s="186"/>
      <c r="KSS152" s="165"/>
      <c r="KST152" s="186"/>
      <c r="KSU152" s="165"/>
      <c r="KSV152" s="186"/>
      <c r="KSW152" s="165"/>
      <c r="KSX152" s="186"/>
      <c r="KSY152" s="165"/>
      <c r="KSZ152" s="186"/>
      <c r="KTA152" s="165"/>
      <c r="KTB152" s="186"/>
      <c r="KTC152" s="165"/>
      <c r="KTD152" s="186"/>
      <c r="KTE152" s="165"/>
      <c r="KTF152" s="186"/>
      <c r="KTG152" s="165"/>
      <c r="KTH152" s="186"/>
      <c r="KTI152" s="165"/>
      <c r="KTJ152" s="186"/>
      <c r="KTK152" s="165"/>
      <c r="KTL152" s="186"/>
      <c r="KTM152" s="165"/>
      <c r="KTN152" s="186"/>
      <c r="KTO152" s="165"/>
      <c r="KTP152" s="186"/>
      <c r="KTQ152" s="165"/>
      <c r="KTR152" s="186"/>
      <c r="KTS152" s="165"/>
      <c r="KTT152" s="186"/>
      <c r="KTU152" s="165"/>
      <c r="KTV152" s="186"/>
      <c r="KTW152" s="165"/>
      <c r="KTX152" s="186"/>
      <c r="KTY152" s="165"/>
      <c r="KTZ152" s="186"/>
      <c r="KUA152" s="165"/>
      <c r="KUB152" s="186"/>
      <c r="KUC152" s="165"/>
      <c r="KUD152" s="186"/>
      <c r="KUE152" s="165"/>
      <c r="KUF152" s="186"/>
      <c r="KUG152" s="165"/>
      <c r="KUH152" s="186"/>
      <c r="KUI152" s="165"/>
      <c r="KUJ152" s="186"/>
      <c r="KUK152" s="165"/>
      <c r="KUL152" s="186"/>
      <c r="KUM152" s="165"/>
      <c r="KUN152" s="186"/>
      <c r="KUO152" s="165"/>
      <c r="KUP152" s="186"/>
      <c r="KUQ152" s="165"/>
      <c r="KUR152" s="186"/>
      <c r="KUS152" s="165"/>
      <c r="KUT152" s="186"/>
      <c r="KUU152" s="165"/>
      <c r="KUV152" s="186"/>
      <c r="KUW152" s="165"/>
      <c r="KUX152" s="186"/>
      <c r="KUY152" s="165"/>
      <c r="KUZ152" s="186"/>
      <c r="KVA152" s="165"/>
      <c r="KVB152" s="186"/>
      <c r="KVC152" s="165"/>
      <c r="KVD152" s="186"/>
      <c r="KVE152" s="165"/>
      <c r="KVF152" s="186"/>
      <c r="KVG152" s="165"/>
      <c r="KVH152" s="186"/>
      <c r="KVI152" s="165"/>
      <c r="KVJ152" s="186"/>
      <c r="KVK152" s="165"/>
      <c r="KVL152" s="186"/>
      <c r="KVM152" s="165"/>
      <c r="KVN152" s="186"/>
      <c r="KVO152" s="165"/>
      <c r="KVP152" s="186"/>
      <c r="KVQ152" s="165"/>
      <c r="KVR152" s="186"/>
      <c r="KVS152" s="165"/>
      <c r="KVT152" s="186"/>
      <c r="KVU152" s="165"/>
      <c r="KVV152" s="186"/>
      <c r="KVW152" s="165"/>
      <c r="KVX152" s="186"/>
      <c r="KVY152" s="165"/>
      <c r="KVZ152" s="186"/>
      <c r="KWA152" s="165"/>
      <c r="KWB152" s="186"/>
      <c r="KWC152" s="165"/>
      <c r="KWD152" s="186"/>
      <c r="KWE152" s="165"/>
      <c r="KWF152" s="186"/>
      <c r="KWG152" s="165"/>
      <c r="KWH152" s="186"/>
      <c r="KWI152" s="165"/>
      <c r="KWJ152" s="186"/>
      <c r="KWK152" s="165"/>
      <c r="KWL152" s="186"/>
      <c r="KWM152" s="165"/>
      <c r="KWN152" s="186"/>
      <c r="KWO152" s="165"/>
      <c r="KWP152" s="186"/>
      <c r="KWQ152" s="165"/>
      <c r="KWR152" s="186"/>
      <c r="KWS152" s="165"/>
      <c r="KWT152" s="186"/>
      <c r="KWU152" s="165"/>
      <c r="KWV152" s="186"/>
      <c r="KWW152" s="165"/>
      <c r="KWX152" s="186"/>
      <c r="KWY152" s="165"/>
      <c r="KWZ152" s="186"/>
      <c r="KXA152" s="165"/>
      <c r="KXB152" s="186"/>
      <c r="KXC152" s="165"/>
      <c r="KXD152" s="186"/>
      <c r="KXE152" s="165"/>
      <c r="KXF152" s="186"/>
      <c r="KXG152" s="165"/>
      <c r="KXH152" s="186"/>
      <c r="KXI152" s="165"/>
      <c r="KXJ152" s="186"/>
      <c r="KXK152" s="165"/>
      <c r="KXL152" s="186"/>
      <c r="KXM152" s="165"/>
      <c r="KXN152" s="186"/>
      <c r="KXO152" s="165"/>
      <c r="KXP152" s="186"/>
      <c r="KXQ152" s="165"/>
      <c r="KXR152" s="186"/>
      <c r="KXS152" s="165"/>
      <c r="KXT152" s="186"/>
      <c r="KXU152" s="165"/>
      <c r="KXV152" s="186"/>
      <c r="KXW152" s="165"/>
      <c r="KXX152" s="186"/>
      <c r="KXY152" s="165"/>
      <c r="KXZ152" s="186"/>
      <c r="KYA152" s="165"/>
      <c r="KYB152" s="186"/>
      <c r="KYC152" s="165"/>
      <c r="KYD152" s="186"/>
      <c r="KYE152" s="165"/>
      <c r="KYF152" s="186"/>
      <c r="KYG152" s="165"/>
      <c r="KYH152" s="186"/>
      <c r="KYI152" s="165"/>
      <c r="KYJ152" s="186"/>
      <c r="KYK152" s="165"/>
      <c r="KYL152" s="186"/>
      <c r="KYM152" s="165"/>
      <c r="KYN152" s="186"/>
      <c r="KYO152" s="165"/>
      <c r="KYP152" s="186"/>
      <c r="KYQ152" s="165"/>
      <c r="KYR152" s="186"/>
      <c r="KYS152" s="165"/>
      <c r="KYT152" s="186"/>
      <c r="KYU152" s="165"/>
      <c r="KYV152" s="186"/>
      <c r="KYW152" s="165"/>
      <c r="KYX152" s="186"/>
      <c r="KYY152" s="165"/>
      <c r="KYZ152" s="186"/>
      <c r="KZA152" s="165"/>
      <c r="KZB152" s="186"/>
      <c r="KZC152" s="165"/>
      <c r="KZD152" s="186"/>
      <c r="KZE152" s="165"/>
      <c r="KZF152" s="186"/>
      <c r="KZG152" s="165"/>
      <c r="KZH152" s="186"/>
      <c r="KZI152" s="165"/>
      <c r="KZJ152" s="186"/>
      <c r="KZK152" s="165"/>
      <c r="KZL152" s="186"/>
      <c r="KZM152" s="165"/>
      <c r="KZN152" s="186"/>
      <c r="KZO152" s="165"/>
      <c r="KZP152" s="186"/>
      <c r="KZQ152" s="165"/>
      <c r="KZR152" s="186"/>
      <c r="KZS152" s="165"/>
      <c r="KZT152" s="186"/>
      <c r="KZU152" s="165"/>
      <c r="KZV152" s="186"/>
      <c r="KZW152" s="165"/>
      <c r="KZX152" s="186"/>
      <c r="KZY152" s="165"/>
      <c r="KZZ152" s="186"/>
      <c r="LAA152" s="165"/>
      <c r="LAB152" s="186"/>
      <c r="LAC152" s="165"/>
      <c r="LAD152" s="186"/>
      <c r="LAE152" s="165"/>
      <c r="LAF152" s="186"/>
      <c r="LAG152" s="165"/>
      <c r="LAH152" s="186"/>
      <c r="LAI152" s="165"/>
      <c r="LAJ152" s="186"/>
      <c r="LAK152" s="165"/>
      <c r="LAL152" s="186"/>
      <c r="LAM152" s="165"/>
      <c r="LAN152" s="186"/>
      <c r="LAO152" s="165"/>
      <c r="LAP152" s="186"/>
      <c r="LAQ152" s="165"/>
      <c r="LAR152" s="186"/>
      <c r="LAS152" s="165"/>
      <c r="LAT152" s="186"/>
      <c r="LAU152" s="165"/>
      <c r="LAV152" s="186"/>
      <c r="LAW152" s="165"/>
      <c r="LAX152" s="186"/>
      <c r="LAY152" s="165"/>
      <c r="LAZ152" s="186"/>
      <c r="LBA152" s="165"/>
      <c r="LBB152" s="186"/>
      <c r="LBC152" s="165"/>
      <c r="LBD152" s="186"/>
      <c r="LBE152" s="165"/>
      <c r="LBF152" s="186"/>
      <c r="LBG152" s="165"/>
      <c r="LBH152" s="186"/>
      <c r="LBI152" s="165"/>
      <c r="LBJ152" s="186"/>
      <c r="LBK152" s="165"/>
      <c r="LBL152" s="186"/>
      <c r="LBM152" s="165"/>
      <c r="LBN152" s="186"/>
      <c r="LBO152" s="165"/>
      <c r="LBP152" s="186"/>
      <c r="LBQ152" s="165"/>
      <c r="LBR152" s="186"/>
      <c r="LBS152" s="165"/>
      <c r="LBT152" s="186"/>
      <c r="LBU152" s="165"/>
      <c r="LBV152" s="186"/>
      <c r="LBW152" s="165"/>
      <c r="LBX152" s="186"/>
      <c r="LBY152" s="165"/>
      <c r="LBZ152" s="186"/>
      <c r="LCA152" s="165"/>
      <c r="LCB152" s="186"/>
      <c r="LCC152" s="165"/>
      <c r="LCD152" s="186"/>
      <c r="LCE152" s="165"/>
      <c r="LCF152" s="186"/>
      <c r="LCG152" s="165"/>
      <c r="LCH152" s="186"/>
      <c r="LCI152" s="165"/>
      <c r="LCJ152" s="186"/>
      <c r="LCK152" s="165"/>
      <c r="LCL152" s="186"/>
      <c r="LCM152" s="165"/>
      <c r="LCN152" s="186"/>
      <c r="LCO152" s="165"/>
      <c r="LCP152" s="186"/>
      <c r="LCQ152" s="165"/>
      <c r="LCR152" s="186"/>
      <c r="LCS152" s="165"/>
      <c r="LCT152" s="186"/>
      <c r="LCU152" s="165"/>
      <c r="LCV152" s="186"/>
      <c r="LCW152" s="165"/>
      <c r="LCX152" s="186"/>
      <c r="LCY152" s="165"/>
      <c r="LCZ152" s="186"/>
      <c r="LDA152" s="165"/>
      <c r="LDB152" s="186"/>
      <c r="LDC152" s="165"/>
      <c r="LDD152" s="186"/>
      <c r="LDE152" s="165"/>
      <c r="LDF152" s="186"/>
      <c r="LDG152" s="165"/>
      <c r="LDH152" s="186"/>
      <c r="LDI152" s="165"/>
      <c r="LDJ152" s="186"/>
      <c r="LDK152" s="165"/>
      <c r="LDL152" s="186"/>
      <c r="LDM152" s="165"/>
      <c r="LDN152" s="186"/>
      <c r="LDO152" s="165"/>
      <c r="LDP152" s="186"/>
      <c r="LDQ152" s="165"/>
      <c r="LDR152" s="186"/>
      <c r="LDS152" s="165"/>
      <c r="LDT152" s="186"/>
      <c r="LDU152" s="165"/>
      <c r="LDV152" s="186"/>
      <c r="LDW152" s="165"/>
      <c r="LDX152" s="186"/>
      <c r="LDY152" s="165"/>
      <c r="LDZ152" s="186"/>
      <c r="LEA152" s="165"/>
      <c r="LEB152" s="186"/>
      <c r="LEC152" s="165"/>
      <c r="LED152" s="186"/>
      <c r="LEE152" s="165"/>
      <c r="LEF152" s="186"/>
      <c r="LEG152" s="165"/>
      <c r="LEH152" s="186"/>
      <c r="LEI152" s="165"/>
      <c r="LEJ152" s="186"/>
      <c r="LEK152" s="165"/>
      <c r="LEL152" s="186"/>
      <c r="LEM152" s="165"/>
      <c r="LEN152" s="186"/>
      <c r="LEO152" s="165"/>
      <c r="LEP152" s="186"/>
      <c r="LEQ152" s="165"/>
      <c r="LER152" s="186"/>
      <c r="LES152" s="165"/>
      <c r="LET152" s="186"/>
      <c r="LEU152" s="165"/>
      <c r="LEV152" s="186"/>
      <c r="LEW152" s="165"/>
      <c r="LEX152" s="186"/>
      <c r="LEY152" s="165"/>
      <c r="LEZ152" s="186"/>
      <c r="LFA152" s="165"/>
      <c r="LFB152" s="186"/>
      <c r="LFC152" s="165"/>
      <c r="LFD152" s="186"/>
      <c r="LFE152" s="165"/>
      <c r="LFF152" s="186"/>
      <c r="LFG152" s="165"/>
      <c r="LFH152" s="186"/>
      <c r="LFI152" s="165"/>
      <c r="LFJ152" s="186"/>
      <c r="LFK152" s="165"/>
      <c r="LFL152" s="186"/>
      <c r="LFM152" s="165"/>
      <c r="LFN152" s="186"/>
      <c r="LFO152" s="165"/>
      <c r="LFP152" s="186"/>
      <c r="LFQ152" s="165"/>
      <c r="LFR152" s="186"/>
      <c r="LFS152" s="165"/>
      <c r="LFT152" s="186"/>
      <c r="LFU152" s="165"/>
      <c r="LFV152" s="186"/>
      <c r="LFW152" s="165"/>
      <c r="LFX152" s="186"/>
      <c r="LFY152" s="165"/>
      <c r="LFZ152" s="186"/>
      <c r="LGA152" s="165"/>
      <c r="LGB152" s="186"/>
      <c r="LGC152" s="165"/>
      <c r="LGD152" s="186"/>
      <c r="LGE152" s="165"/>
      <c r="LGF152" s="186"/>
      <c r="LGG152" s="165"/>
      <c r="LGH152" s="186"/>
      <c r="LGI152" s="165"/>
      <c r="LGJ152" s="186"/>
      <c r="LGK152" s="165"/>
      <c r="LGL152" s="186"/>
      <c r="LGM152" s="165"/>
      <c r="LGN152" s="186"/>
      <c r="LGO152" s="165"/>
      <c r="LGP152" s="186"/>
      <c r="LGQ152" s="165"/>
      <c r="LGR152" s="186"/>
      <c r="LGS152" s="165"/>
      <c r="LGT152" s="186"/>
      <c r="LGU152" s="165"/>
      <c r="LGV152" s="186"/>
      <c r="LGW152" s="165"/>
      <c r="LGX152" s="186"/>
      <c r="LGY152" s="165"/>
      <c r="LGZ152" s="186"/>
      <c r="LHA152" s="165"/>
      <c r="LHB152" s="186"/>
      <c r="LHC152" s="165"/>
      <c r="LHD152" s="186"/>
      <c r="LHE152" s="165"/>
      <c r="LHF152" s="186"/>
      <c r="LHG152" s="165"/>
      <c r="LHH152" s="186"/>
      <c r="LHI152" s="165"/>
      <c r="LHJ152" s="186"/>
      <c r="LHK152" s="165"/>
      <c r="LHL152" s="186"/>
      <c r="LHM152" s="165"/>
      <c r="LHN152" s="186"/>
      <c r="LHO152" s="165"/>
      <c r="LHP152" s="186"/>
      <c r="LHQ152" s="165"/>
      <c r="LHR152" s="186"/>
      <c r="LHS152" s="165"/>
      <c r="LHT152" s="186"/>
      <c r="LHU152" s="165"/>
      <c r="LHV152" s="186"/>
      <c r="LHW152" s="165"/>
      <c r="LHX152" s="186"/>
      <c r="LHY152" s="165"/>
      <c r="LHZ152" s="186"/>
      <c r="LIA152" s="165"/>
      <c r="LIB152" s="186"/>
      <c r="LIC152" s="165"/>
      <c r="LID152" s="186"/>
      <c r="LIE152" s="165"/>
      <c r="LIF152" s="186"/>
      <c r="LIG152" s="165"/>
      <c r="LIH152" s="186"/>
      <c r="LII152" s="165"/>
      <c r="LIJ152" s="186"/>
      <c r="LIK152" s="165"/>
      <c r="LIL152" s="186"/>
      <c r="LIM152" s="165"/>
      <c r="LIN152" s="186"/>
      <c r="LIO152" s="165"/>
      <c r="LIP152" s="186"/>
      <c r="LIQ152" s="165"/>
      <c r="LIR152" s="186"/>
      <c r="LIS152" s="165"/>
      <c r="LIT152" s="186"/>
      <c r="LIU152" s="165"/>
      <c r="LIV152" s="186"/>
      <c r="LIW152" s="165"/>
      <c r="LIX152" s="186"/>
      <c r="LIY152" s="165"/>
      <c r="LIZ152" s="186"/>
      <c r="LJA152" s="165"/>
      <c r="LJB152" s="186"/>
      <c r="LJC152" s="165"/>
      <c r="LJD152" s="186"/>
      <c r="LJE152" s="165"/>
      <c r="LJF152" s="186"/>
      <c r="LJG152" s="165"/>
      <c r="LJH152" s="186"/>
      <c r="LJI152" s="165"/>
      <c r="LJJ152" s="186"/>
      <c r="LJK152" s="165"/>
      <c r="LJL152" s="186"/>
      <c r="LJM152" s="165"/>
      <c r="LJN152" s="186"/>
      <c r="LJO152" s="165"/>
      <c r="LJP152" s="186"/>
      <c r="LJQ152" s="165"/>
      <c r="LJR152" s="186"/>
      <c r="LJS152" s="165"/>
      <c r="LJT152" s="186"/>
      <c r="LJU152" s="165"/>
      <c r="LJV152" s="186"/>
      <c r="LJW152" s="165"/>
      <c r="LJX152" s="186"/>
      <c r="LJY152" s="165"/>
      <c r="LJZ152" s="186"/>
      <c r="LKA152" s="165"/>
      <c r="LKB152" s="186"/>
      <c r="LKC152" s="165"/>
      <c r="LKD152" s="186"/>
      <c r="LKE152" s="165"/>
      <c r="LKF152" s="186"/>
      <c r="LKG152" s="165"/>
      <c r="LKH152" s="186"/>
      <c r="LKI152" s="165"/>
      <c r="LKJ152" s="186"/>
      <c r="LKK152" s="165"/>
      <c r="LKL152" s="186"/>
      <c r="LKM152" s="165"/>
      <c r="LKN152" s="186"/>
      <c r="LKO152" s="165"/>
      <c r="LKP152" s="186"/>
      <c r="LKQ152" s="165"/>
      <c r="LKR152" s="186"/>
      <c r="LKS152" s="165"/>
      <c r="LKT152" s="186"/>
      <c r="LKU152" s="165"/>
      <c r="LKV152" s="186"/>
      <c r="LKW152" s="165"/>
      <c r="LKX152" s="186"/>
      <c r="LKY152" s="165"/>
      <c r="LKZ152" s="186"/>
      <c r="LLA152" s="165"/>
      <c r="LLB152" s="186"/>
      <c r="LLC152" s="165"/>
      <c r="LLD152" s="186"/>
      <c r="LLE152" s="165"/>
      <c r="LLF152" s="186"/>
      <c r="LLG152" s="165"/>
      <c r="LLH152" s="186"/>
      <c r="LLI152" s="165"/>
      <c r="LLJ152" s="186"/>
      <c r="LLK152" s="165"/>
      <c r="LLL152" s="186"/>
      <c r="LLM152" s="165"/>
      <c r="LLN152" s="186"/>
      <c r="LLO152" s="165"/>
      <c r="LLP152" s="186"/>
      <c r="LLQ152" s="165"/>
      <c r="LLR152" s="186"/>
      <c r="LLS152" s="165"/>
      <c r="LLT152" s="186"/>
      <c r="LLU152" s="165"/>
      <c r="LLV152" s="186"/>
      <c r="LLW152" s="165"/>
      <c r="LLX152" s="186"/>
      <c r="LLY152" s="165"/>
      <c r="LLZ152" s="186"/>
      <c r="LMA152" s="165"/>
      <c r="LMB152" s="186"/>
      <c r="LMC152" s="165"/>
      <c r="LMD152" s="186"/>
      <c r="LME152" s="165"/>
      <c r="LMF152" s="186"/>
      <c r="LMG152" s="165"/>
      <c r="LMH152" s="186"/>
      <c r="LMI152" s="165"/>
      <c r="LMJ152" s="186"/>
      <c r="LMK152" s="165"/>
      <c r="LML152" s="186"/>
      <c r="LMM152" s="165"/>
      <c r="LMN152" s="186"/>
      <c r="LMO152" s="165"/>
      <c r="LMP152" s="186"/>
      <c r="LMQ152" s="165"/>
      <c r="LMR152" s="186"/>
      <c r="LMS152" s="165"/>
      <c r="LMT152" s="186"/>
      <c r="LMU152" s="165"/>
      <c r="LMV152" s="186"/>
      <c r="LMW152" s="165"/>
      <c r="LMX152" s="186"/>
      <c r="LMY152" s="165"/>
      <c r="LMZ152" s="186"/>
      <c r="LNA152" s="165"/>
      <c r="LNB152" s="186"/>
      <c r="LNC152" s="165"/>
      <c r="LND152" s="186"/>
      <c r="LNE152" s="165"/>
      <c r="LNF152" s="186"/>
      <c r="LNG152" s="165"/>
      <c r="LNH152" s="186"/>
      <c r="LNI152" s="165"/>
      <c r="LNJ152" s="186"/>
      <c r="LNK152" s="165"/>
      <c r="LNL152" s="186"/>
      <c r="LNM152" s="165"/>
      <c r="LNN152" s="186"/>
      <c r="LNO152" s="165"/>
      <c r="LNP152" s="186"/>
      <c r="LNQ152" s="165"/>
      <c r="LNR152" s="186"/>
      <c r="LNS152" s="165"/>
      <c r="LNT152" s="186"/>
      <c r="LNU152" s="165"/>
      <c r="LNV152" s="186"/>
      <c r="LNW152" s="165"/>
      <c r="LNX152" s="186"/>
      <c r="LNY152" s="165"/>
      <c r="LNZ152" s="186"/>
      <c r="LOA152" s="165"/>
      <c r="LOB152" s="186"/>
      <c r="LOC152" s="165"/>
      <c r="LOD152" s="186"/>
      <c r="LOE152" s="165"/>
      <c r="LOF152" s="186"/>
      <c r="LOG152" s="165"/>
      <c r="LOH152" s="186"/>
      <c r="LOI152" s="165"/>
      <c r="LOJ152" s="186"/>
      <c r="LOK152" s="165"/>
      <c r="LOL152" s="186"/>
      <c r="LOM152" s="165"/>
      <c r="LON152" s="186"/>
      <c r="LOO152" s="165"/>
      <c r="LOP152" s="186"/>
      <c r="LOQ152" s="165"/>
      <c r="LOR152" s="186"/>
      <c r="LOS152" s="165"/>
      <c r="LOT152" s="186"/>
      <c r="LOU152" s="165"/>
      <c r="LOV152" s="186"/>
      <c r="LOW152" s="165"/>
      <c r="LOX152" s="186"/>
      <c r="LOY152" s="165"/>
      <c r="LOZ152" s="186"/>
      <c r="LPA152" s="165"/>
      <c r="LPB152" s="186"/>
      <c r="LPC152" s="165"/>
      <c r="LPD152" s="186"/>
      <c r="LPE152" s="165"/>
      <c r="LPF152" s="186"/>
      <c r="LPG152" s="165"/>
      <c r="LPH152" s="186"/>
      <c r="LPI152" s="165"/>
      <c r="LPJ152" s="186"/>
      <c r="LPK152" s="165"/>
      <c r="LPL152" s="186"/>
      <c r="LPM152" s="165"/>
      <c r="LPN152" s="186"/>
      <c r="LPO152" s="165"/>
      <c r="LPP152" s="186"/>
      <c r="LPQ152" s="165"/>
      <c r="LPR152" s="186"/>
      <c r="LPS152" s="165"/>
      <c r="LPT152" s="186"/>
      <c r="LPU152" s="165"/>
      <c r="LPV152" s="186"/>
      <c r="LPW152" s="165"/>
      <c r="LPX152" s="186"/>
      <c r="LPY152" s="165"/>
      <c r="LPZ152" s="186"/>
      <c r="LQA152" s="165"/>
      <c r="LQB152" s="186"/>
      <c r="LQC152" s="165"/>
      <c r="LQD152" s="186"/>
      <c r="LQE152" s="165"/>
      <c r="LQF152" s="186"/>
      <c r="LQG152" s="165"/>
      <c r="LQH152" s="186"/>
      <c r="LQI152" s="165"/>
      <c r="LQJ152" s="186"/>
      <c r="LQK152" s="165"/>
      <c r="LQL152" s="186"/>
      <c r="LQM152" s="165"/>
      <c r="LQN152" s="186"/>
      <c r="LQO152" s="165"/>
      <c r="LQP152" s="186"/>
      <c r="LQQ152" s="165"/>
      <c r="LQR152" s="186"/>
      <c r="LQS152" s="165"/>
      <c r="LQT152" s="186"/>
      <c r="LQU152" s="165"/>
      <c r="LQV152" s="186"/>
      <c r="LQW152" s="165"/>
      <c r="LQX152" s="186"/>
      <c r="LQY152" s="165"/>
      <c r="LQZ152" s="186"/>
      <c r="LRA152" s="165"/>
      <c r="LRB152" s="186"/>
      <c r="LRC152" s="165"/>
      <c r="LRD152" s="186"/>
      <c r="LRE152" s="165"/>
      <c r="LRF152" s="186"/>
      <c r="LRG152" s="165"/>
      <c r="LRH152" s="186"/>
      <c r="LRI152" s="165"/>
      <c r="LRJ152" s="186"/>
      <c r="LRK152" s="165"/>
      <c r="LRL152" s="186"/>
      <c r="LRM152" s="165"/>
      <c r="LRN152" s="186"/>
      <c r="LRO152" s="165"/>
      <c r="LRP152" s="186"/>
      <c r="LRQ152" s="165"/>
      <c r="LRR152" s="186"/>
      <c r="LRS152" s="165"/>
      <c r="LRT152" s="186"/>
      <c r="LRU152" s="165"/>
      <c r="LRV152" s="186"/>
      <c r="LRW152" s="165"/>
      <c r="LRX152" s="186"/>
      <c r="LRY152" s="165"/>
      <c r="LRZ152" s="186"/>
      <c r="LSA152" s="165"/>
      <c r="LSB152" s="186"/>
      <c r="LSC152" s="165"/>
      <c r="LSD152" s="186"/>
      <c r="LSE152" s="165"/>
      <c r="LSF152" s="186"/>
      <c r="LSG152" s="165"/>
      <c r="LSH152" s="186"/>
      <c r="LSI152" s="165"/>
      <c r="LSJ152" s="186"/>
      <c r="LSK152" s="165"/>
      <c r="LSL152" s="186"/>
      <c r="LSM152" s="165"/>
      <c r="LSN152" s="186"/>
      <c r="LSO152" s="165"/>
      <c r="LSP152" s="186"/>
      <c r="LSQ152" s="165"/>
      <c r="LSR152" s="186"/>
      <c r="LSS152" s="165"/>
      <c r="LST152" s="186"/>
      <c r="LSU152" s="165"/>
      <c r="LSV152" s="186"/>
      <c r="LSW152" s="165"/>
      <c r="LSX152" s="186"/>
      <c r="LSY152" s="165"/>
      <c r="LSZ152" s="186"/>
      <c r="LTA152" s="165"/>
      <c r="LTB152" s="186"/>
      <c r="LTC152" s="165"/>
      <c r="LTD152" s="186"/>
      <c r="LTE152" s="165"/>
      <c r="LTF152" s="186"/>
      <c r="LTG152" s="165"/>
      <c r="LTH152" s="186"/>
      <c r="LTI152" s="165"/>
      <c r="LTJ152" s="186"/>
      <c r="LTK152" s="165"/>
      <c r="LTL152" s="186"/>
      <c r="LTM152" s="165"/>
      <c r="LTN152" s="186"/>
      <c r="LTO152" s="165"/>
      <c r="LTP152" s="186"/>
      <c r="LTQ152" s="165"/>
      <c r="LTR152" s="186"/>
      <c r="LTS152" s="165"/>
      <c r="LTT152" s="186"/>
      <c r="LTU152" s="165"/>
      <c r="LTV152" s="186"/>
      <c r="LTW152" s="165"/>
      <c r="LTX152" s="186"/>
      <c r="LTY152" s="165"/>
      <c r="LTZ152" s="186"/>
      <c r="LUA152" s="165"/>
      <c r="LUB152" s="186"/>
      <c r="LUC152" s="165"/>
      <c r="LUD152" s="186"/>
      <c r="LUE152" s="165"/>
      <c r="LUF152" s="186"/>
      <c r="LUG152" s="165"/>
      <c r="LUH152" s="186"/>
      <c r="LUI152" s="165"/>
      <c r="LUJ152" s="186"/>
      <c r="LUK152" s="165"/>
      <c r="LUL152" s="186"/>
      <c r="LUM152" s="165"/>
      <c r="LUN152" s="186"/>
      <c r="LUO152" s="165"/>
      <c r="LUP152" s="186"/>
      <c r="LUQ152" s="165"/>
      <c r="LUR152" s="186"/>
      <c r="LUS152" s="165"/>
      <c r="LUT152" s="186"/>
      <c r="LUU152" s="165"/>
      <c r="LUV152" s="186"/>
      <c r="LUW152" s="165"/>
      <c r="LUX152" s="186"/>
      <c r="LUY152" s="165"/>
      <c r="LUZ152" s="186"/>
      <c r="LVA152" s="165"/>
      <c r="LVB152" s="186"/>
      <c r="LVC152" s="165"/>
      <c r="LVD152" s="186"/>
      <c r="LVE152" s="165"/>
      <c r="LVF152" s="186"/>
      <c r="LVG152" s="165"/>
      <c r="LVH152" s="186"/>
      <c r="LVI152" s="165"/>
      <c r="LVJ152" s="186"/>
      <c r="LVK152" s="165"/>
      <c r="LVL152" s="186"/>
      <c r="LVM152" s="165"/>
      <c r="LVN152" s="186"/>
      <c r="LVO152" s="165"/>
      <c r="LVP152" s="186"/>
      <c r="LVQ152" s="165"/>
      <c r="LVR152" s="186"/>
      <c r="LVS152" s="165"/>
      <c r="LVT152" s="186"/>
      <c r="LVU152" s="165"/>
      <c r="LVV152" s="186"/>
      <c r="LVW152" s="165"/>
      <c r="LVX152" s="186"/>
      <c r="LVY152" s="165"/>
      <c r="LVZ152" s="186"/>
      <c r="LWA152" s="165"/>
      <c r="LWB152" s="186"/>
      <c r="LWC152" s="165"/>
      <c r="LWD152" s="186"/>
      <c r="LWE152" s="165"/>
      <c r="LWF152" s="186"/>
      <c r="LWG152" s="165"/>
      <c r="LWH152" s="186"/>
      <c r="LWI152" s="165"/>
      <c r="LWJ152" s="186"/>
      <c r="LWK152" s="165"/>
      <c r="LWL152" s="186"/>
      <c r="LWM152" s="165"/>
      <c r="LWN152" s="186"/>
      <c r="LWO152" s="165"/>
      <c r="LWP152" s="186"/>
      <c r="LWQ152" s="165"/>
      <c r="LWR152" s="186"/>
      <c r="LWS152" s="165"/>
      <c r="LWT152" s="186"/>
      <c r="LWU152" s="165"/>
      <c r="LWV152" s="186"/>
      <c r="LWW152" s="165"/>
      <c r="LWX152" s="186"/>
      <c r="LWY152" s="165"/>
      <c r="LWZ152" s="186"/>
      <c r="LXA152" s="165"/>
      <c r="LXB152" s="186"/>
      <c r="LXC152" s="165"/>
      <c r="LXD152" s="186"/>
      <c r="LXE152" s="165"/>
      <c r="LXF152" s="186"/>
      <c r="LXG152" s="165"/>
      <c r="LXH152" s="186"/>
      <c r="LXI152" s="165"/>
      <c r="LXJ152" s="186"/>
      <c r="LXK152" s="165"/>
      <c r="LXL152" s="186"/>
      <c r="LXM152" s="165"/>
      <c r="LXN152" s="186"/>
      <c r="LXO152" s="165"/>
      <c r="LXP152" s="186"/>
      <c r="LXQ152" s="165"/>
      <c r="LXR152" s="186"/>
      <c r="LXS152" s="165"/>
      <c r="LXT152" s="186"/>
      <c r="LXU152" s="165"/>
      <c r="LXV152" s="186"/>
      <c r="LXW152" s="165"/>
      <c r="LXX152" s="186"/>
      <c r="LXY152" s="165"/>
      <c r="LXZ152" s="186"/>
      <c r="LYA152" s="165"/>
      <c r="LYB152" s="186"/>
      <c r="LYC152" s="165"/>
      <c r="LYD152" s="186"/>
      <c r="LYE152" s="165"/>
      <c r="LYF152" s="186"/>
      <c r="LYG152" s="165"/>
      <c r="LYH152" s="186"/>
      <c r="LYI152" s="165"/>
      <c r="LYJ152" s="186"/>
      <c r="LYK152" s="165"/>
      <c r="LYL152" s="186"/>
      <c r="LYM152" s="165"/>
      <c r="LYN152" s="186"/>
      <c r="LYO152" s="165"/>
      <c r="LYP152" s="186"/>
      <c r="LYQ152" s="165"/>
      <c r="LYR152" s="186"/>
      <c r="LYS152" s="165"/>
      <c r="LYT152" s="186"/>
      <c r="LYU152" s="165"/>
      <c r="LYV152" s="186"/>
      <c r="LYW152" s="165"/>
      <c r="LYX152" s="186"/>
      <c r="LYY152" s="165"/>
      <c r="LYZ152" s="186"/>
      <c r="LZA152" s="165"/>
      <c r="LZB152" s="186"/>
      <c r="LZC152" s="165"/>
      <c r="LZD152" s="186"/>
      <c r="LZE152" s="165"/>
      <c r="LZF152" s="186"/>
      <c r="LZG152" s="165"/>
      <c r="LZH152" s="186"/>
      <c r="LZI152" s="165"/>
      <c r="LZJ152" s="186"/>
      <c r="LZK152" s="165"/>
      <c r="LZL152" s="186"/>
      <c r="LZM152" s="165"/>
      <c r="LZN152" s="186"/>
      <c r="LZO152" s="165"/>
      <c r="LZP152" s="186"/>
      <c r="LZQ152" s="165"/>
      <c r="LZR152" s="186"/>
      <c r="LZS152" s="165"/>
      <c r="LZT152" s="186"/>
      <c r="LZU152" s="165"/>
      <c r="LZV152" s="186"/>
      <c r="LZW152" s="165"/>
      <c r="LZX152" s="186"/>
      <c r="LZY152" s="165"/>
      <c r="LZZ152" s="186"/>
      <c r="MAA152" s="165"/>
      <c r="MAB152" s="186"/>
      <c r="MAC152" s="165"/>
      <c r="MAD152" s="186"/>
      <c r="MAE152" s="165"/>
      <c r="MAF152" s="186"/>
      <c r="MAG152" s="165"/>
      <c r="MAH152" s="186"/>
      <c r="MAI152" s="165"/>
      <c r="MAJ152" s="186"/>
      <c r="MAK152" s="165"/>
      <c r="MAL152" s="186"/>
      <c r="MAM152" s="165"/>
      <c r="MAN152" s="186"/>
      <c r="MAO152" s="165"/>
      <c r="MAP152" s="186"/>
      <c r="MAQ152" s="165"/>
      <c r="MAR152" s="186"/>
      <c r="MAS152" s="165"/>
      <c r="MAT152" s="186"/>
      <c r="MAU152" s="165"/>
      <c r="MAV152" s="186"/>
      <c r="MAW152" s="165"/>
      <c r="MAX152" s="186"/>
      <c r="MAY152" s="165"/>
      <c r="MAZ152" s="186"/>
      <c r="MBA152" s="165"/>
      <c r="MBB152" s="186"/>
      <c r="MBC152" s="165"/>
      <c r="MBD152" s="186"/>
      <c r="MBE152" s="165"/>
      <c r="MBF152" s="186"/>
      <c r="MBG152" s="165"/>
      <c r="MBH152" s="186"/>
      <c r="MBI152" s="165"/>
      <c r="MBJ152" s="186"/>
      <c r="MBK152" s="165"/>
      <c r="MBL152" s="186"/>
      <c r="MBM152" s="165"/>
      <c r="MBN152" s="186"/>
      <c r="MBO152" s="165"/>
      <c r="MBP152" s="186"/>
      <c r="MBQ152" s="165"/>
      <c r="MBR152" s="186"/>
      <c r="MBS152" s="165"/>
      <c r="MBT152" s="186"/>
      <c r="MBU152" s="165"/>
      <c r="MBV152" s="186"/>
      <c r="MBW152" s="165"/>
      <c r="MBX152" s="186"/>
      <c r="MBY152" s="165"/>
      <c r="MBZ152" s="186"/>
      <c r="MCA152" s="165"/>
      <c r="MCB152" s="186"/>
      <c r="MCC152" s="165"/>
      <c r="MCD152" s="186"/>
      <c r="MCE152" s="165"/>
      <c r="MCF152" s="186"/>
      <c r="MCG152" s="165"/>
      <c r="MCH152" s="186"/>
      <c r="MCI152" s="165"/>
      <c r="MCJ152" s="186"/>
      <c r="MCK152" s="165"/>
      <c r="MCL152" s="186"/>
      <c r="MCM152" s="165"/>
      <c r="MCN152" s="186"/>
      <c r="MCO152" s="165"/>
      <c r="MCP152" s="186"/>
      <c r="MCQ152" s="165"/>
      <c r="MCR152" s="186"/>
      <c r="MCS152" s="165"/>
      <c r="MCT152" s="186"/>
      <c r="MCU152" s="165"/>
      <c r="MCV152" s="186"/>
      <c r="MCW152" s="165"/>
      <c r="MCX152" s="186"/>
      <c r="MCY152" s="165"/>
      <c r="MCZ152" s="186"/>
      <c r="MDA152" s="165"/>
      <c r="MDB152" s="186"/>
      <c r="MDC152" s="165"/>
      <c r="MDD152" s="186"/>
      <c r="MDE152" s="165"/>
      <c r="MDF152" s="186"/>
      <c r="MDG152" s="165"/>
      <c r="MDH152" s="186"/>
      <c r="MDI152" s="165"/>
      <c r="MDJ152" s="186"/>
      <c r="MDK152" s="165"/>
      <c r="MDL152" s="186"/>
      <c r="MDM152" s="165"/>
      <c r="MDN152" s="186"/>
      <c r="MDO152" s="165"/>
      <c r="MDP152" s="186"/>
      <c r="MDQ152" s="165"/>
      <c r="MDR152" s="186"/>
      <c r="MDS152" s="165"/>
      <c r="MDT152" s="186"/>
      <c r="MDU152" s="165"/>
      <c r="MDV152" s="186"/>
      <c r="MDW152" s="165"/>
      <c r="MDX152" s="186"/>
      <c r="MDY152" s="165"/>
      <c r="MDZ152" s="186"/>
      <c r="MEA152" s="165"/>
      <c r="MEB152" s="186"/>
      <c r="MEC152" s="165"/>
      <c r="MED152" s="186"/>
      <c r="MEE152" s="165"/>
      <c r="MEF152" s="186"/>
      <c r="MEG152" s="165"/>
      <c r="MEH152" s="186"/>
      <c r="MEI152" s="165"/>
      <c r="MEJ152" s="186"/>
      <c r="MEK152" s="165"/>
      <c r="MEL152" s="186"/>
      <c r="MEM152" s="165"/>
      <c r="MEN152" s="186"/>
      <c r="MEO152" s="165"/>
      <c r="MEP152" s="186"/>
      <c r="MEQ152" s="165"/>
      <c r="MER152" s="186"/>
      <c r="MES152" s="165"/>
      <c r="MET152" s="186"/>
      <c r="MEU152" s="165"/>
      <c r="MEV152" s="186"/>
      <c r="MEW152" s="165"/>
      <c r="MEX152" s="186"/>
      <c r="MEY152" s="165"/>
      <c r="MEZ152" s="186"/>
      <c r="MFA152" s="165"/>
      <c r="MFB152" s="186"/>
      <c r="MFC152" s="165"/>
      <c r="MFD152" s="186"/>
      <c r="MFE152" s="165"/>
      <c r="MFF152" s="186"/>
      <c r="MFG152" s="165"/>
      <c r="MFH152" s="186"/>
      <c r="MFI152" s="165"/>
      <c r="MFJ152" s="186"/>
      <c r="MFK152" s="165"/>
      <c r="MFL152" s="186"/>
      <c r="MFM152" s="165"/>
      <c r="MFN152" s="186"/>
      <c r="MFO152" s="165"/>
      <c r="MFP152" s="186"/>
      <c r="MFQ152" s="165"/>
      <c r="MFR152" s="186"/>
      <c r="MFS152" s="165"/>
      <c r="MFT152" s="186"/>
      <c r="MFU152" s="165"/>
      <c r="MFV152" s="186"/>
      <c r="MFW152" s="165"/>
      <c r="MFX152" s="186"/>
      <c r="MFY152" s="165"/>
      <c r="MFZ152" s="186"/>
      <c r="MGA152" s="165"/>
      <c r="MGB152" s="186"/>
      <c r="MGC152" s="165"/>
      <c r="MGD152" s="186"/>
      <c r="MGE152" s="165"/>
      <c r="MGF152" s="186"/>
      <c r="MGG152" s="165"/>
      <c r="MGH152" s="186"/>
      <c r="MGI152" s="165"/>
      <c r="MGJ152" s="186"/>
      <c r="MGK152" s="165"/>
      <c r="MGL152" s="186"/>
      <c r="MGM152" s="165"/>
      <c r="MGN152" s="186"/>
      <c r="MGO152" s="165"/>
      <c r="MGP152" s="186"/>
      <c r="MGQ152" s="165"/>
      <c r="MGR152" s="186"/>
      <c r="MGS152" s="165"/>
      <c r="MGT152" s="186"/>
      <c r="MGU152" s="165"/>
      <c r="MGV152" s="186"/>
      <c r="MGW152" s="165"/>
      <c r="MGX152" s="186"/>
      <c r="MGY152" s="165"/>
      <c r="MGZ152" s="186"/>
      <c r="MHA152" s="165"/>
      <c r="MHB152" s="186"/>
      <c r="MHC152" s="165"/>
      <c r="MHD152" s="186"/>
      <c r="MHE152" s="165"/>
      <c r="MHF152" s="186"/>
      <c r="MHG152" s="165"/>
      <c r="MHH152" s="186"/>
      <c r="MHI152" s="165"/>
      <c r="MHJ152" s="186"/>
      <c r="MHK152" s="165"/>
      <c r="MHL152" s="186"/>
      <c r="MHM152" s="165"/>
      <c r="MHN152" s="186"/>
      <c r="MHO152" s="165"/>
      <c r="MHP152" s="186"/>
      <c r="MHQ152" s="165"/>
      <c r="MHR152" s="186"/>
      <c r="MHS152" s="165"/>
      <c r="MHT152" s="186"/>
      <c r="MHU152" s="165"/>
      <c r="MHV152" s="186"/>
      <c r="MHW152" s="165"/>
      <c r="MHX152" s="186"/>
      <c r="MHY152" s="165"/>
      <c r="MHZ152" s="186"/>
      <c r="MIA152" s="165"/>
      <c r="MIB152" s="186"/>
      <c r="MIC152" s="165"/>
      <c r="MID152" s="186"/>
      <c r="MIE152" s="165"/>
      <c r="MIF152" s="186"/>
      <c r="MIG152" s="165"/>
      <c r="MIH152" s="186"/>
      <c r="MII152" s="165"/>
      <c r="MIJ152" s="186"/>
      <c r="MIK152" s="165"/>
      <c r="MIL152" s="186"/>
      <c r="MIM152" s="165"/>
      <c r="MIN152" s="186"/>
      <c r="MIO152" s="165"/>
      <c r="MIP152" s="186"/>
      <c r="MIQ152" s="165"/>
      <c r="MIR152" s="186"/>
      <c r="MIS152" s="165"/>
      <c r="MIT152" s="186"/>
      <c r="MIU152" s="165"/>
      <c r="MIV152" s="186"/>
      <c r="MIW152" s="165"/>
      <c r="MIX152" s="186"/>
      <c r="MIY152" s="165"/>
      <c r="MIZ152" s="186"/>
      <c r="MJA152" s="165"/>
      <c r="MJB152" s="186"/>
      <c r="MJC152" s="165"/>
      <c r="MJD152" s="186"/>
      <c r="MJE152" s="165"/>
      <c r="MJF152" s="186"/>
      <c r="MJG152" s="165"/>
      <c r="MJH152" s="186"/>
      <c r="MJI152" s="165"/>
      <c r="MJJ152" s="186"/>
      <c r="MJK152" s="165"/>
      <c r="MJL152" s="186"/>
      <c r="MJM152" s="165"/>
      <c r="MJN152" s="186"/>
      <c r="MJO152" s="165"/>
      <c r="MJP152" s="186"/>
      <c r="MJQ152" s="165"/>
      <c r="MJR152" s="186"/>
      <c r="MJS152" s="165"/>
      <c r="MJT152" s="186"/>
      <c r="MJU152" s="165"/>
      <c r="MJV152" s="186"/>
      <c r="MJW152" s="165"/>
      <c r="MJX152" s="186"/>
      <c r="MJY152" s="165"/>
      <c r="MJZ152" s="186"/>
      <c r="MKA152" s="165"/>
      <c r="MKB152" s="186"/>
      <c r="MKC152" s="165"/>
      <c r="MKD152" s="186"/>
      <c r="MKE152" s="165"/>
      <c r="MKF152" s="186"/>
      <c r="MKG152" s="165"/>
      <c r="MKH152" s="186"/>
      <c r="MKI152" s="165"/>
      <c r="MKJ152" s="186"/>
      <c r="MKK152" s="165"/>
      <c r="MKL152" s="186"/>
      <c r="MKM152" s="165"/>
      <c r="MKN152" s="186"/>
      <c r="MKO152" s="165"/>
      <c r="MKP152" s="186"/>
      <c r="MKQ152" s="165"/>
      <c r="MKR152" s="186"/>
      <c r="MKS152" s="165"/>
      <c r="MKT152" s="186"/>
      <c r="MKU152" s="165"/>
      <c r="MKV152" s="186"/>
      <c r="MKW152" s="165"/>
      <c r="MKX152" s="186"/>
      <c r="MKY152" s="165"/>
      <c r="MKZ152" s="186"/>
      <c r="MLA152" s="165"/>
      <c r="MLB152" s="186"/>
      <c r="MLC152" s="165"/>
      <c r="MLD152" s="186"/>
      <c r="MLE152" s="165"/>
      <c r="MLF152" s="186"/>
      <c r="MLG152" s="165"/>
      <c r="MLH152" s="186"/>
      <c r="MLI152" s="165"/>
      <c r="MLJ152" s="186"/>
      <c r="MLK152" s="165"/>
      <c r="MLL152" s="186"/>
      <c r="MLM152" s="165"/>
      <c r="MLN152" s="186"/>
      <c r="MLO152" s="165"/>
      <c r="MLP152" s="186"/>
      <c r="MLQ152" s="165"/>
      <c r="MLR152" s="186"/>
      <c r="MLS152" s="165"/>
      <c r="MLT152" s="186"/>
      <c r="MLU152" s="165"/>
      <c r="MLV152" s="186"/>
      <c r="MLW152" s="165"/>
      <c r="MLX152" s="186"/>
      <c r="MLY152" s="165"/>
      <c r="MLZ152" s="186"/>
      <c r="MMA152" s="165"/>
      <c r="MMB152" s="186"/>
      <c r="MMC152" s="165"/>
      <c r="MMD152" s="186"/>
      <c r="MME152" s="165"/>
      <c r="MMF152" s="186"/>
      <c r="MMG152" s="165"/>
      <c r="MMH152" s="186"/>
      <c r="MMI152" s="165"/>
      <c r="MMJ152" s="186"/>
      <c r="MMK152" s="165"/>
      <c r="MML152" s="186"/>
      <c r="MMM152" s="165"/>
      <c r="MMN152" s="186"/>
      <c r="MMO152" s="165"/>
      <c r="MMP152" s="186"/>
      <c r="MMQ152" s="165"/>
      <c r="MMR152" s="186"/>
      <c r="MMS152" s="165"/>
      <c r="MMT152" s="186"/>
      <c r="MMU152" s="165"/>
      <c r="MMV152" s="186"/>
      <c r="MMW152" s="165"/>
      <c r="MMX152" s="186"/>
      <c r="MMY152" s="165"/>
      <c r="MMZ152" s="186"/>
      <c r="MNA152" s="165"/>
      <c r="MNB152" s="186"/>
      <c r="MNC152" s="165"/>
      <c r="MND152" s="186"/>
      <c r="MNE152" s="165"/>
      <c r="MNF152" s="186"/>
      <c r="MNG152" s="165"/>
      <c r="MNH152" s="186"/>
      <c r="MNI152" s="165"/>
      <c r="MNJ152" s="186"/>
      <c r="MNK152" s="165"/>
      <c r="MNL152" s="186"/>
      <c r="MNM152" s="165"/>
      <c r="MNN152" s="186"/>
      <c r="MNO152" s="165"/>
      <c r="MNP152" s="186"/>
      <c r="MNQ152" s="165"/>
      <c r="MNR152" s="186"/>
      <c r="MNS152" s="165"/>
      <c r="MNT152" s="186"/>
      <c r="MNU152" s="165"/>
      <c r="MNV152" s="186"/>
      <c r="MNW152" s="165"/>
      <c r="MNX152" s="186"/>
      <c r="MNY152" s="165"/>
      <c r="MNZ152" s="186"/>
      <c r="MOA152" s="165"/>
      <c r="MOB152" s="186"/>
      <c r="MOC152" s="165"/>
      <c r="MOD152" s="186"/>
      <c r="MOE152" s="165"/>
      <c r="MOF152" s="186"/>
      <c r="MOG152" s="165"/>
      <c r="MOH152" s="186"/>
      <c r="MOI152" s="165"/>
      <c r="MOJ152" s="186"/>
      <c r="MOK152" s="165"/>
      <c r="MOL152" s="186"/>
      <c r="MOM152" s="165"/>
      <c r="MON152" s="186"/>
      <c r="MOO152" s="165"/>
      <c r="MOP152" s="186"/>
      <c r="MOQ152" s="165"/>
      <c r="MOR152" s="186"/>
      <c r="MOS152" s="165"/>
      <c r="MOT152" s="186"/>
      <c r="MOU152" s="165"/>
      <c r="MOV152" s="186"/>
      <c r="MOW152" s="165"/>
      <c r="MOX152" s="186"/>
      <c r="MOY152" s="165"/>
      <c r="MOZ152" s="186"/>
      <c r="MPA152" s="165"/>
      <c r="MPB152" s="186"/>
      <c r="MPC152" s="165"/>
      <c r="MPD152" s="186"/>
      <c r="MPE152" s="165"/>
      <c r="MPF152" s="186"/>
      <c r="MPG152" s="165"/>
      <c r="MPH152" s="186"/>
      <c r="MPI152" s="165"/>
      <c r="MPJ152" s="186"/>
      <c r="MPK152" s="165"/>
      <c r="MPL152" s="186"/>
      <c r="MPM152" s="165"/>
      <c r="MPN152" s="186"/>
      <c r="MPO152" s="165"/>
      <c r="MPP152" s="186"/>
      <c r="MPQ152" s="165"/>
      <c r="MPR152" s="186"/>
      <c r="MPS152" s="165"/>
      <c r="MPT152" s="186"/>
      <c r="MPU152" s="165"/>
      <c r="MPV152" s="186"/>
      <c r="MPW152" s="165"/>
      <c r="MPX152" s="186"/>
      <c r="MPY152" s="165"/>
      <c r="MPZ152" s="186"/>
      <c r="MQA152" s="165"/>
      <c r="MQB152" s="186"/>
      <c r="MQC152" s="165"/>
      <c r="MQD152" s="186"/>
      <c r="MQE152" s="165"/>
      <c r="MQF152" s="186"/>
      <c r="MQG152" s="165"/>
      <c r="MQH152" s="186"/>
      <c r="MQI152" s="165"/>
      <c r="MQJ152" s="186"/>
      <c r="MQK152" s="165"/>
      <c r="MQL152" s="186"/>
      <c r="MQM152" s="165"/>
      <c r="MQN152" s="186"/>
      <c r="MQO152" s="165"/>
      <c r="MQP152" s="186"/>
      <c r="MQQ152" s="165"/>
      <c r="MQR152" s="186"/>
      <c r="MQS152" s="165"/>
      <c r="MQT152" s="186"/>
      <c r="MQU152" s="165"/>
      <c r="MQV152" s="186"/>
      <c r="MQW152" s="165"/>
      <c r="MQX152" s="186"/>
      <c r="MQY152" s="165"/>
      <c r="MQZ152" s="186"/>
      <c r="MRA152" s="165"/>
      <c r="MRB152" s="186"/>
      <c r="MRC152" s="165"/>
      <c r="MRD152" s="186"/>
      <c r="MRE152" s="165"/>
      <c r="MRF152" s="186"/>
      <c r="MRG152" s="165"/>
      <c r="MRH152" s="186"/>
      <c r="MRI152" s="165"/>
      <c r="MRJ152" s="186"/>
      <c r="MRK152" s="165"/>
      <c r="MRL152" s="186"/>
      <c r="MRM152" s="165"/>
      <c r="MRN152" s="186"/>
      <c r="MRO152" s="165"/>
      <c r="MRP152" s="186"/>
      <c r="MRQ152" s="165"/>
      <c r="MRR152" s="186"/>
      <c r="MRS152" s="165"/>
      <c r="MRT152" s="186"/>
      <c r="MRU152" s="165"/>
      <c r="MRV152" s="186"/>
      <c r="MRW152" s="165"/>
      <c r="MRX152" s="186"/>
      <c r="MRY152" s="165"/>
      <c r="MRZ152" s="186"/>
      <c r="MSA152" s="165"/>
      <c r="MSB152" s="186"/>
      <c r="MSC152" s="165"/>
      <c r="MSD152" s="186"/>
      <c r="MSE152" s="165"/>
      <c r="MSF152" s="186"/>
      <c r="MSG152" s="165"/>
      <c r="MSH152" s="186"/>
      <c r="MSI152" s="165"/>
      <c r="MSJ152" s="186"/>
      <c r="MSK152" s="165"/>
      <c r="MSL152" s="186"/>
      <c r="MSM152" s="165"/>
      <c r="MSN152" s="186"/>
      <c r="MSO152" s="165"/>
      <c r="MSP152" s="186"/>
      <c r="MSQ152" s="165"/>
      <c r="MSR152" s="186"/>
      <c r="MSS152" s="165"/>
      <c r="MST152" s="186"/>
      <c r="MSU152" s="165"/>
      <c r="MSV152" s="186"/>
      <c r="MSW152" s="165"/>
      <c r="MSX152" s="186"/>
      <c r="MSY152" s="165"/>
      <c r="MSZ152" s="186"/>
      <c r="MTA152" s="165"/>
      <c r="MTB152" s="186"/>
      <c r="MTC152" s="165"/>
      <c r="MTD152" s="186"/>
      <c r="MTE152" s="165"/>
      <c r="MTF152" s="186"/>
      <c r="MTG152" s="165"/>
      <c r="MTH152" s="186"/>
      <c r="MTI152" s="165"/>
      <c r="MTJ152" s="186"/>
      <c r="MTK152" s="165"/>
      <c r="MTL152" s="186"/>
      <c r="MTM152" s="165"/>
      <c r="MTN152" s="186"/>
      <c r="MTO152" s="165"/>
      <c r="MTP152" s="186"/>
      <c r="MTQ152" s="165"/>
      <c r="MTR152" s="186"/>
      <c r="MTS152" s="165"/>
      <c r="MTT152" s="186"/>
      <c r="MTU152" s="165"/>
      <c r="MTV152" s="186"/>
      <c r="MTW152" s="165"/>
      <c r="MTX152" s="186"/>
      <c r="MTY152" s="165"/>
      <c r="MTZ152" s="186"/>
      <c r="MUA152" s="165"/>
      <c r="MUB152" s="186"/>
      <c r="MUC152" s="165"/>
      <c r="MUD152" s="186"/>
      <c r="MUE152" s="165"/>
      <c r="MUF152" s="186"/>
      <c r="MUG152" s="165"/>
      <c r="MUH152" s="186"/>
      <c r="MUI152" s="165"/>
      <c r="MUJ152" s="186"/>
      <c r="MUK152" s="165"/>
      <c r="MUL152" s="186"/>
      <c r="MUM152" s="165"/>
      <c r="MUN152" s="186"/>
      <c r="MUO152" s="165"/>
      <c r="MUP152" s="186"/>
      <c r="MUQ152" s="165"/>
      <c r="MUR152" s="186"/>
      <c r="MUS152" s="165"/>
      <c r="MUT152" s="186"/>
      <c r="MUU152" s="165"/>
      <c r="MUV152" s="186"/>
      <c r="MUW152" s="165"/>
      <c r="MUX152" s="186"/>
      <c r="MUY152" s="165"/>
      <c r="MUZ152" s="186"/>
      <c r="MVA152" s="165"/>
      <c r="MVB152" s="186"/>
      <c r="MVC152" s="165"/>
      <c r="MVD152" s="186"/>
      <c r="MVE152" s="165"/>
      <c r="MVF152" s="186"/>
      <c r="MVG152" s="165"/>
      <c r="MVH152" s="186"/>
      <c r="MVI152" s="165"/>
      <c r="MVJ152" s="186"/>
      <c r="MVK152" s="165"/>
      <c r="MVL152" s="186"/>
      <c r="MVM152" s="165"/>
      <c r="MVN152" s="186"/>
      <c r="MVO152" s="165"/>
      <c r="MVP152" s="186"/>
      <c r="MVQ152" s="165"/>
      <c r="MVR152" s="186"/>
      <c r="MVS152" s="165"/>
      <c r="MVT152" s="186"/>
      <c r="MVU152" s="165"/>
      <c r="MVV152" s="186"/>
      <c r="MVW152" s="165"/>
      <c r="MVX152" s="186"/>
      <c r="MVY152" s="165"/>
      <c r="MVZ152" s="186"/>
      <c r="MWA152" s="165"/>
      <c r="MWB152" s="186"/>
      <c r="MWC152" s="165"/>
      <c r="MWD152" s="186"/>
      <c r="MWE152" s="165"/>
      <c r="MWF152" s="186"/>
      <c r="MWG152" s="165"/>
      <c r="MWH152" s="186"/>
      <c r="MWI152" s="165"/>
      <c r="MWJ152" s="186"/>
      <c r="MWK152" s="165"/>
      <c r="MWL152" s="186"/>
      <c r="MWM152" s="165"/>
      <c r="MWN152" s="186"/>
      <c r="MWO152" s="165"/>
      <c r="MWP152" s="186"/>
      <c r="MWQ152" s="165"/>
      <c r="MWR152" s="186"/>
      <c r="MWS152" s="165"/>
      <c r="MWT152" s="186"/>
      <c r="MWU152" s="165"/>
      <c r="MWV152" s="186"/>
      <c r="MWW152" s="165"/>
      <c r="MWX152" s="186"/>
      <c r="MWY152" s="165"/>
      <c r="MWZ152" s="186"/>
      <c r="MXA152" s="165"/>
      <c r="MXB152" s="186"/>
      <c r="MXC152" s="165"/>
      <c r="MXD152" s="186"/>
      <c r="MXE152" s="165"/>
      <c r="MXF152" s="186"/>
      <c r="MXG152" s="165"/>
      <c r="MXH152" s="186"/>
      <c r="MXI152" s="165"/>
      <c r="MXJ152" s="186"/>
      <c r="MXK152" s="165"/>
      <c r="MXL152" s="186"/>
      <c r="MXM152" s="165"/>
      <c r="MXN152" s="186"/>
      <c r="MXO152" s="165"/>
      <c r="MXP152" s="186"/>
      <c r="MXQ152" s="165"/>
      <c r="MXR152" s="186"/>
      <c r="MXS152" s="165"/>
      <c r="MXT152" s="186"/>
      <c r="MXU152" s="165"/>
      <c r="MXV152" s="186"/>
      <c r="MXW152" s="165"/>
      <c r="MXX152" s="186"/>
      <c r="MXY152" s="165"/>
      <c r="MXZ152" s="186"/>
      <c r="MYA152" s="165"/>
      <c r="MYB152" s="186"/>
      <c r="MYC152" s="165"/>
      <c r="MYD152" s="186"/>
      <c r="MYE152" s="165"/>
      <c r="MYF152" s="186"/>
      <c r="MYG152" s="165"/>
      <c r="MYH152" s="186"/>
      <c r="MYI152" s="165"/>
      <c r="MYJ152" s="186"/>
      <c r="MYK152" s="165"/>
      <c r="MYL152" s="186"/>
      <c r="MYM152" s="165"/>
      <c r="MYN152" s="186"/>
      <c r="MYO152" s="165"/>
      <c r="MYP152" s="186"/>
      <c r="MYQ152" s="165"/>
      <c r="MYR152" s="186"/>
      <c r="MYS152" s="165"/>
      <c r="MYT152" s="186"/>
      <c r="MYU152" s="165"/>
      <c r="MYV152" s="186"/>
      <c r="MYW152" s="165"/>
      <c r="MYX152" s="186"/>
      <c r="MYY152" s="165"/>
      <c r="MYZ152" s="186"/>
      <c r="MZA152" s="165"/>
      <c r="MZB152" s="186"/>
      <c r="MZC152" s="165"/>
      <c r="MZD152" s="186"/>
      <c r="MZE152" s="165"/>
      <c r="MZF152" s="186"/>
      <c r="MZG152" s="165"/>
      <c r="MZH152" s="186"/>
      <c r="MZI152" s="165"/>
      <c r="MZJ152" s="186"/>
      <c r="MZK152" s="165"/>
      <c r="MZL152" s="186"/>
      <c r="MZM152" s="165"/>
      <c r="MZN152" s="186"/>
      <c r="MZO152" s="165"/>
      <c r="MZP152" s="186"/>
      <c r="MZQ152" s="165"/>
      <c r="MZR152" s="186"/>
      <c r="MZS152" s="165"/>
      <c r="MZT152" s="186"/>
      <c r="MZU152" s="165"/>
      <c r="MZV152" s="186"/>
      <c r="MZW152" s="165"/>
      <c r="MZX152" s="186"/>
      <c r="MZY152" s="165"/>
      <c r="MZZ152" s="186"/>
      <c r="NAA152" s="165"/>
      <c r="NAB152" s="186"/>
      <c r="NAC152" s="165"/>
      <c r="NAD152" s="186"/>
      <c r="NAE152" s="165"/>
      <c r="NAF152" s="186"/>
      <c r="NAG152" s="165"/>
      <c r="NAH152" s="186"/>
      <c r="NAI152" s="165"/>
      <c r="NAJ152" s="186"/>
      <c r="NAK152" s="165"/>
      <c r="NAL152" s="186"/>
      <c r="NAM152" s="165"/>
      <c r="NAN152" s="186"/>
      <c r="NAO152" s="165"/>
      <c r="NAP152" s="186"/>
      <c r="NAQ152" s="165"/>
      <c r="NAR152" s="186"/>
      <c r="NAS152" s="165"/>
      <c r="NAT152" s="186"/>
      <c r="NAU152" s="165"/>
      <c r="NAV152" s="186"/>
      <c r="NAW152" s="165"/>
      <c r="NAX152" s="186"/>
      <c r="NAY152" s="165"/>
      <c r="NAZ152" s="186"/>
      <c r="NBA152" s="165"/>
      <c r="NBB152" s="186"/>
      <c r="NBC152" s="165"/>
      <c r="NBD152" s="186"/>
      <c r="NBE152" s="165"/>
      <c r="NBF152" s="186"/>
      <c r="NBG152" s="165"/>
      <c r="NBH152" s="186"/>
      <c r="NBI152" s="165"/>
      <c r="NBJ152" s="186"/>
      <c r="NBK152" s="165"/>
      <c r="NBL152" s="186"/>
      <c r="NBM152" s="165"/>
      <c r="NBN152" s="186"/>
      <c r="NBO152" s="165"/>
      <c r="NBP152" s="186"/>
      <c r="NBQ152" s="165"/>
      <c r="NBR152" s="186"/>
      <c r="NBS152" s="165"/>
      <c r="NBT152" s="186"/>
      <c r="NBU152" s="165"/>
      <c r="NBV152" s="186"/>
      <c r="NBW152" s="165"/>
      <c r="NBX152" s="186"/>
      <c r="NBY152" s="165"/>
      <c r="NBZ152" s="186"/>
      <c r="NCA152" s="165"/>
      <c r="NCB152" s="186"/>
      <c r="NCC152" s="165"/>
      <c r="NCD152" s="186"/>
      <c r="NCE152" s="165"/>
      <c r="NCF152" s="186"/>
      <c r="NCG152" s="165"/>
      <c r="NCH152" s="186"/>
      <c r="NCI152" s="165"/>
      <c r="NCJ152" s="186"/>
      <c r="NCK152" s="165"/>
      <c r="NCL152" s="186"/>
      <c r="NCM152" s="165"/>
      <c r="NCN152" s="186"/>
      <c r="NCO152" s="165"/>
      <c r="NCP152" s="186"/>
      <c r="NCQ152" s="165"/>
      <c r="NCR152" s="186"/>
      <c r="NCS152" s="165"/>
      <c r="NCT152" s="186"/>
      <c r="NCU152" s="165"/>
      <c r="NCV152" s="186"/>
      <c r="NCW152" s="165"/>
      <c r="NCX152" s="186"/>
      <c r="NCY152" s="165"/>
      <c r="NCZ152" s="186"/>
      <c r="NDA152" s="165"/>
      <c r="NDB152" s="186"/>
      <c r="NDC152" s="165"/>
      <c r="NDD152" s="186"/>
      <c r="NDE152" s="165"/>
      <c r="NDF152" s="186"/>
      <c r="NDG152" s="165"/>
      <c r="NDH152" s="186"/>
      <c r="NDI152" s="165"/>
      <c r="NDJ152" s="186"/>
      <c r="NDK152" s="165"/>
      <c r="NDL152" s="186"/>
      <c r="NDM152" s="165"/>
      <c r="NDN152" s="186"/>
      <c r="NDO152" s="165"/>
      <c r="NDP152" s="186"/>
      <c r="NDQ152" s="165"/>
      <c r="NDR152" s="186"/>
      <c r="NDS152" s="165"/>
      <c r="NDT152" s="186"/>
      <c r="NDU152" s="165"/>
      <c r="NDV152" s="186"/>
      <c r="NDW152" s="165"/>
      <c r="NDX152" s="186"/>
      <c r="NDY152" s="165"/>
      <c r="NDZ152" s="186"/>
      <c r="NEA152" s="165"/>
      <c r="NEB152" s="186"/>
      <c r="NEC152" s="165"/>
      <c r="NED152" s="186"/>
      <c r="NEE152" s="165"/>
      <c r="NEF152" s="186"/>
      <c r="NEG152" s="165"/>
      <c r="NEH152" s="186"/>
      <c r="NEI152" s="165"/>
      <c r="NEJ152" s="186"/>
      <c r="NEK152" s="165"/>
      <c r="NEL152" s="186"/>
      <c r="NEM152" s="165"/>
      <c r="NEN152" s="186"/>
      <c r="NEO152" s="165"/>
      <c r="NEP152" s="186"/>
      <c r="NEQ152" s="165"/>
      <c r="NER152" s="186"/>
      <c r="NES152" s="165"/>
      <c r="NET152" s="186"/>
      <c r="NEU152" s="165"/>
      <c r="NEV152" s="186"/>
      <c r="NEW152" s="165"/>
      <c r="NEX152" s="186"/>
      <c r="NEY152" s="165"/>
      <c r="NEZ152" s="186"/>
      <c r="NFA152" s="165"/>
      <c r="NFB152" s="186"/>
      <c r="NFC152" s="165"/>
      <c r="NFD152" s="186"/>
      <c r="NFE152" s="165"/>
      <c r="NFF152" s="186"/>
      <c r="NFG152" s="165"/>
      <c r="NFH152" s="186"/>
      <c r="NFI152" s="165"/>
      <c r="NFJ152" s="186"/>
      <c r="NFK152" s="165"/>
      <c r="NFL152" s="186"/>
      <c r="NFM152" s="165"/>
      <c r="NFN152" s="186"/>
      <c r="NFO152" s="165"/>
      <c r="NFP152" s="186"/>
      <c r="NFQ152" s="165"/>
      <c r="NFR152" s="186"/>
      <c r="NFS152" s="165"/>
      <c r="NFT152" s="186"/>
      <c r="NFU152" s="165"/>
      <c r="NFV152" s="186"/>
      <c r="NFW152" s="165"/>
      <c r="NFX152" s="186"/>
      <c r="NFY152" s="165"/>
      <c r="NFZ152" s="186"/>
      <c r="NGA152" s="165"/>
      <c r="NGB152" s="186"/>
      <c r="NGC152" s="165"/>
      <c r="NGD152" s="186"/>
      <c r="NGE152" s="165"/>
      <c r="NGF152" s="186"/>
      <c r="NGG152" s="165"/>
      <c r="NGH152" s="186"/>
      <c r="NGI152" s="165"/>
      <c r="NGJ152" s="186"/>
      <c r="NGK152" s="165"/>
      <c r="NGL152" s="186"/>
      <c r="NGM152" s="165"/>
      <c r="NGN152" s="186"/>
      <c r="NGO152" s="165"/>
      <c r="NGP152" s="186"/>
      <c r="NGQ152" s="165"/>
      <c r="NGR152" s="186"/>
      <c r="NGS152" s="165"/>
      <c r="NGT152" s="186"/>
      <c r="NGU152" s="165"/>
      <c r="NGV152" s="186"/>
      <c r="NGW152" s="165"/>
      <c r="NGX152" s="186"/>
      <c r="NGY152" s="165"/>
      <c r="NGZ152" s="186"/>
      <c r="NHA152" s="165"/>
      <c r="NHB152" s="186"/>
      <c r="NHC152" s="165"/>
      <c r="NHD152" s="186"/>
      <c r="NHE152" s="165"/>
      <c r="NHF152" s="186"/>
      <c r="NHG152" s="165"/>
      <c r="NHH152" s="186"/>
      <c r="NHI152" s="165"/>
      <c r="NHJ152" s="186"/>
      <c r="NHK152" s="165"/>
      <c r="NHL152" s="186"/>
      <c r="NHM152" s="165"/>
      <c r="NHN152" s="186"/>
      <c r="NHO152" s="165"/>
      <c r="NHP152" s="186"/>
      <c r="NHQ152" s="165"/>
      <c r="NHR152" s="186"/>
      <c r="NHS152" s="165"/>
      <c r="NHT152" s="186"/>
      <c r="NHU152" s="165"/>
      <c r="NHV152" s="186"/>
      <c r="NHW152" s="165"/>
      <c r="NHX152" s="186"/>
      <c r="NHY152" s="165"/>
      <c r="NHZ152" s="186"/>
      <c r="NIA152" s="165"/>
      <c r="NIB152" s="186"/>
      <c r="NIC152" s="165"/>
      <c r="NID152" s="186"/>
      <c r="NIE152" s="165"/>
      <c r="NIF152" s="186"/>
      <c r="NIG152" s="165"/>
      <c r="NIH152" s="186"/>
      <c r="NII152" s="165"/>
      <c r="NIJ152" s="186"/>
      <c r="NIK152" s="165"/>
      <c r="NIL152" s="186"/>
      <c r="NIM152" s="165"/>
      <c r="NIN152" s="186"/>
      <c r="NIO152" s="165"/>
      <c r="NIP152" s="186"/>
      <c r="NIQ152" s="165"/>
      <c r="NIR152" s="186"/>
      <c r="NIS152" s="165"/>
      <c r="NIT152" s="186"/>
      <c r="NIU152" s="165"/>
      <c r="NIV152" s="186"/>
      <c r="NIW152" s="165"/>
      <c r="NIX152" s="186"/>
      <c r="NIY152" s="165"/>
      <c r="NIZ152" s="186"/>
      <c r="NJA152" s="165"/>
      <c r="NJB152" s="186"/>
      <c r="NJC152" s="165"/>
      <c r="NJD152" s="186"/>
      <c r="NJE152" s="165"/>
      <c r="NJF152" s="186"/>
      <c r="NJG152" s="165"/>
      <c r="NJH152" s="186"/>
      <c r="NJI152" s="165"/>
      <c r="NJJ152" s="186"/>
      <c r="NJK152" s="165"/>
      <c r="NJL152" s="186"/>
      <c r="NJM152" s="165"/>
      <c r="NJN152" s="186"/>
      <c r="NJO152" s="165"/>
      <c r="NJP152" s="186"/>
      <c r="NJQ152" s="165"/>
      <c r="NJR152" s="186"/>
      <c r="NJS152" s="165"/>
      <c r="NJT152" s="186"/>
      <c r="NJU152" s="165"/>
      <c r="NJV152" s="186"/>
      <c r="NJW152" s="165"/>
      <c r="NJX152" s="186"/>
      <c r="NJY152" s="165"/>
      <c r="NJZ152" s="186"/>
      <c r="NKA152" s="165"/>
      <c r="NKB152" s="186"/>
      <c r="NKC152" s="165"/>
      <c r="NKD152" s="186"/>
      <c r="NKE152" s="165"/>
      <c r="NKF152" s="186"/>
      <c r="NKG152" s="165"/>
      <c r="NKH152" s="186"/>
      <c r="NKI152" s="165"/>
      <c r="NKJ152" s="186"/>
      <c r="NKK152" s="165"/>
      <c r="NKL152" s="186"/>
      <c r="NKM152" s="165"/>
      <c r="NKN152" s="186"/>
      <c r="NKO152" s="165"/>
      <c r="NKP152" s="186"/>
      <c r="NKQ152" s="165"/>
      <c r="NKR152" s="186"/>
      <c r="NKS152" s="165"/>
      <c r="NKT152" s="186"/>
      <c r="NKU152" s="165"/>
      <c r="NKV152" s="186"/>
      <c r="NKW152" s="165"/>
      <c r="NKX152" s="186"/>
      <c r="NKY152" s="165"/>
      <c r="NKZ152" s="186"/>
      <c r="NLA152" s="165"/>
      <c r="NLB152" s="186"/>
      <c r="NLC152" s="165"/>
      <c r="NLD152" s="186"/>
      <c r="NLE152" s="165"/>
      <c r="NLF152" s="186"/>
      <c r="NLG152" s="165"/>
      <c r="NLH152" s="186"/>
      <c r="NLI152" s="165"/>
      <c r="NLJ152" s="186"/>
      <c r="NLK152" s="165"/>
      <c r="NLL152" s="186"/>
      <c r="NLM152" s="165"/>
      <c r="NLN152" s="186"/>
      <c r="NLO152" s="165"/>
      <c r="NLP152" s="186"/>
      <c r="NLQ152" s="165"/>
      <c r="NLR152" s="186"/>
      <c r="NLS152" s="165"/>
      <c r="NLT152" s="186"/>
      <c r="NLU152" s="165"/>
      <c r="NLV152" s="186"/>
      <c r="NLW152" s="165"/>
      <c r="NLX152" s="186"/>
      <c r="NLY152" s="165"/>
      <c r="NLZ152" s="186"/>
      <c r="NMA152" s="165"/>
      <c r="NMB152" s="186"/>
      <c r="NMC152" s="165"/>
      <c r="NMD152" s="186"/>
      <c r="NME152" s="165"/>
      <c r="NMF152" s="186"/>
      <c r="NMG152" s="165"/>
      <c r="NMH152" s="186"/>
      <c r="NMI152" s="165"/>
      <c r="NMJ152" s="186"/>
      <c r="NMK152" s="165"/>
      <c r="NML152" s="186"/>
      <c r="NMM152" s="165"/>
      <c r="NMN152" s="186"/>
      <c r="NMO152" s="165"/>
      <c r="NMP152" s="186"/>
      <c r="NMQ152" s="165"/>
      <c r="NMR152" s="186"/>
      <c r="NMS152" s="165"/>
      <c r="NMT152" s="186"/>
      <c r="NMU152" s="165"/>
      <c r="NMV152" s="186"/>
      <c r="NMW152" s="165"/>
      <c r="NMX152" s="186"/>
      <c r="NMY152" s="165"/>
      <c r="NMZ152" s="186"/>
      <c r="NNA152" s="165"/>
      <c r="NNB152" s="186"/>
      <c r="NNC152" s="165"/>
      <c r="NND152" s="186"/>
      <c r="NNE152" s="165"/>
      <c r="NNF152" s="186"/>
      <c r="NNG152" s="165"/>
      <c r="NNH152" s="186"/>
      <c r="NNI152" s="165"/>
      <c r="NNJ152" s="186"/>
      <c r="NNK152" s="165"/>
      <c r="NNL152" s="186"/>
      <c r="NNM152" s="165"/>
      <c r="NNN152" s="186"/>
      <c r="NNO152" s="165"/>
      <c r="NNP152" s="186"/>
      <c r="NNQ152" s="165"/>
      <c r="NNR152" s="186"/>
      <c r="NNS152" s="165"/>
      <c r="NNT152" s="186"/>
      <c r="NNU152" s="165"/>
      <c r="NNV152" s="186"/>
      <c r="NNW152" s="165"/>
      <c r="NNX152" s="186"/>
      <c r="NNY152" s="165"/>
      <c r="NNZ152" s="186"/>
      <c r="NOA152" s="165"/>
      <c r="NOB152" s="186"/>
      <c r="NOC152" s="165"/>
      <c r="NOD152" s="186"/>
      <c r="NOE152" s="165"/>
      <c r="NOF152" s="186"/>
      <c r="NOG152" s="165"/>
      <c r="NOH152" s="186"/>
      <c r="NOI152" s="165"/>
      <c r="NOJ152" s="186"/>
      <c r="NOK152" s="165"/>
      <c r="NOL152" s="186"/>
      <c r="NOM152" s="165"/>
      <c r="NON152" s="186"/>
      <c r="NOO152" s="165"/>
      <c r="NOP152" s="186"/>
      <c r="NOQ152" s="165"/>
      <c r="NOR152" s="186"/>
      <c r="NOS152" s="165"/>
      <c r="NOT152" s="186"/>
      <c r="NOU152" s="165"/>
      <c r="NOV152" s="186"/>
      <c r="NOW152" s="165"/>
      <c r="NOX152" s="186"/>
      <c r="NOY152" s="165"/>
      <c r="NOZ152" s="186"/>
      <c r="NPA152" s="165"/>
      <c r="NPB152" s="186"/>
      <c r="NPC152" s="165"/>
      <c r="NPD152" s="186"/>
      <c r="NPE152" s="165"/>
      <c r="NPF152" s="186"/>
      <c r="NPG152" s="165"/>
      <c r="NPH152" s="186"/>
      <c r="NPI152" s="165"/>
      <c r="NPJ152" s="186"/>
      <c r="NPK152" s="165"/>
      <c r="NPL152" s="186"/>
      <c r="NPM152" s="165"/>
      <c r="NPN152" s="186"/>
      <c r="NPO152" s="165"/>
      <c r="NPP152" s="186"/>
      <c r="NPQ152" s="165"/>
      <c r="NPR152" s="186"/>
      <c r="NPS152" s="165"/>
      <c r="NPT152" s="186"/>
      <c r="NPU152" s="165"/>
      <c r="NPV152" s="186"/>
      <c r="NPW152" s="165"/>
      <c r="NPX152" s="186"/>
      <c r="NPY152" s="165"/>
      <c r="NPZ152" s="186"/>
      <c r="NQA152" s="165"/>
      <c r="NQB152" s="186"/>
      <c r="NQC152" s="165"/>
      <c r="NQD152" s="186"/>
      <c r="NQE152" s="165"/>
      <c r="NQF152" s="186"/>
      <c r="NQG152" s="165"/>
      <c r="NQH152" s="186"/>
      <c r="NQI152" s="165"/>
      <c r="NQJ152" s="186"/>
      <c r="NQK152" s="165"/>
      <c r="NQL152" s="186"/>
      <c r="NQM152" s="165"/>
      <c r="NQN152" s="186"/>
      <c r="NQO152" s="165"/>
      <c r="NQP152" s="186"/>
      <c r="NQQ152" s="165"/>
      <c r="NQR152" s="186"/>
      <c r="NQS152" s="165"/>
      <c r="NQT152" s="186"/>
      <c r="NQU152" s="165"/>
      <c r="NQV152" s="186"/>
      <c r="NQW152" s="165"/>
      <c r="NQX152" s="186"/>
      <c r="NQY152" s="165"/>
      <c r="NQZ152" s="186"/>
      <c r="NRA152" s="165"/>
      <c r="NRB152" s="186"/>
      <c r="NRC152" s="165"/>
      <c r="NRD152" s="186"/>
      <c r="NRE152" s="165"/>
      <c r="NRF152" s="186"/>
      <c r="NRG152" s="165"/>
      <c r="NRH152" s="186"/>
      <c r="NRI152" s="165"/>
      <c r="NRJ152" s="186"/>
      <c r="NRK152" s="165"/>
      <c r="NRL152" s="186"/>
      <c r="NRM152" s="165"/>
      <c r="NRN152" s="186"/>
      <c r="NRO152" s="165"/>
      <c r="NRP152" s="186"/>
      <c r="NRQ152" s="165"/>
      <c r="NRR152" s="186"/>
      <c r="NRS152" s="165"/>
      <c r="NRT152" s="186"/>
      <c r="NRU152" s="165"/>
      <c r="NRV152" s="186"/>
      <c r="NRW152" s="165"/>
      <c r="NRX152" s="186"/>
      <c r="NRY152" s="165"/>
      <c r="NRZ152" s="186"/>
      <c r="NSA152" s="165"/>
      <c r="NSB152" s="186"/>
      <c r="NSC152" s="165"/>
      <c r="NSD152" s="186"/>
      <c r="NSE152" s="165"/>
      <c r="NSF152" s="186"/>
      <c r="NSG152" s="165"/>
      <c r="NSH152" s="186"/>
      <c r="NSI152" s="165"/>
      <c r="NSJ152" s="186"/>
      <c r="NSK152" s="165"/>
      <c r="NSL152" s="186"/>
      <c r="NSM152" s="165"/>
      <c r="NSN152" s="186"/>
      <c r="NSO152" s="165"/>
      <c r="NSP152" s="186"/>
      <c r="NSQ152" s="165"/>
      <c r="NSR152" s="186"/>
      <c r="NSS152" s="165"/>
      <c r="NST152" s="186"/>
      <c r="NSU152" s="165"/>
      <c r="NSV152" s="186"/>
      <c r="NSW152" s="165"/>
      <c r="NSX152" s="186"/>
      <c r="NSY152" s="165"/>
      <c r="NSZ152" s="186"/>
      <c r="NTA152" s="165"/>
      <c r="NTB152" s="186"/>
      <c r="NTC152" s="165"/>
      <c r="NTD152" s="186"/>
      <c r="NTE152" s="165"/>
      <c r="NTF152" s="186"/>
      <c r="NTG152" s="165"/>
      <c r="NTH152" s="186"/>
      <c r="NTI152" s="165"/>
      <c r="NTJ152" s="186"/>
      <c r="NTK152" s="165"/>
      <c r="NTL152" s="186"/>
      <c r="NTM152" s="165"/>
      <c r="NTN152" s="186"/>
      <c r="NTO152" s="165"/>
      <c r="NTP152" s="186"/>
      <c r="NTQ152" s="165"/>
      <c r="NTR152" s="186"/>
      <c r="NTS152" s="165"/>
      <c r="NTT152" s="186"/>
      <c r="NTU152" s="165"/>
      <c r="NTV152" s="186"/>
      <c r="NTW152" s="165"/>
      <c r="NTX152" s="186"/>
      <c r="NTY152" s="165"/>
      <c r="NTZ152" s="186"/>
      <c r="NUA152" s="165"/>
      <c r="NUB152" s="186"/>
      <c r="NUC152" s="165"/>
      <c r="NUD152" s="186"/>
      <c r="NUE152" s="165"/>
      <c r="NUF152" s="186"/>
      <c r="NUG152" s="165"/>
      <c r="NUH152" s="186"/>
      <c r="NUI152" s="165"/>
      <c r="NUJ152" s="186"/>
      <c r="NUK152" s="165"/>
      <c r="NUL152" s="186"/>
      <c r="NUM152" s="165"/>
      <c r="NUN152" s="186"/>
      <c r="NUO152" s="165"/>
      <c r="NUP152" s="186"/>
      <c r="NUQ152" s="165"/>
      <c r="NUR152" s="186"/>
      <c r="NUS152" s="165"/>
      <c r="NUT152" s="186"/>
      <c r="NUU152" s="165"/>
      <c r="NUV152" s="186"/>
      <c r="NUW152" s="165"/>
      <c r="NUX152" s="186"/>
      <c r="NUY152" s="165"/>
      <c r="NUZ152" s="186"/>
      <c r="NVA152" s="165"/>
      <c r="NVB152" s="186"/>
      <c r="NVC152" s="165"/>
      <c r="NVD152" s="186"/>
      <c r="NVE152" s="165"/>
      <c r="NVF152" s="186"/>
      <c r="NVG152" s="165"/>
      <c r="NVH152" s="186"/>
      <c r="NVI152" s="165"/>
      <c r="NVJ152" s="186"/>
      <c r="NVK152" s="165"/>
      <c r="NVL152" s="186"/>
      <c r="NVM152" s="165"/>
      <c r="NVN152" s="186"/>
      <c r="NVO152" s="165"/>
      <c r="NVP152" s="186"/>
      <c r="NVQ152" s="165"/>
      <c r="NVR152" s="186"/>
      <c r="NVS152" s="165"/>
      <c r="NVT152" s="186"/>
      <c r="NVU152" s="165"/>
      <c r="NVV152" s="186"/>
      <c r="NVW152" s="165"/>
      <c r="NVX152" s="186"/>
      <c r="NVY152" s="165"/>
      <c r="NVZ152" s="186"/>
      <c r="NWA152" s="165"/>
      <c r="NWB152" s="186"/>
      <c r="NWC152" s="165"/>
      <c r="NWD152" s="186"/>
      <c r="NWE152" s="165"/>
      <c r="NWF152" s="186"/>
      <c r="NWG152" s="165"/>
      <c r="NWH152" s="186"/>
      <c r="NWI152" s="165"/>
      <c r="NWJ152" s="186"/>
      <c r="NWK152" s="165"/>
      <c r="NWL152" s="186"/>
      <c r="NWM152" s="165"/>
      <c r="NWN152" s="186"/>
      <c r="NWO152" s="165"/>
      <c r="NWP152" s="186"/>
      <c r="NWQ152" s="165"/>
      <c r="NWR152" s="186"/>
      <c r="NWS152" s="165"/>
      <c r="NWT152" s="186"/>
      <c r="NWU152" s="165"/>
      <c r="NWV152" s="186"/>
      <c r="NWW152" s="165"/>
      <c r="NWX152" s="186"/>
      <c r="NWY152" s="165"/>
      <c r="NWZ152" s="186"/>
      <c r="NXA152" s="165"/>
      <c r="NXB152" s="186"/>
      <c r="NXC152" s="165"/>
      <c r="NXD152" s="186"/>
      <c r="NXE152" s="165"/>
      <c r="NXF152" s="186"/>
      <c r="NXG152" s="165"/>
      <c r="NXH152" s="186"/>
      <c r="NXI152" s="165"/>
      <c r="NXJ152" s="186"/>
      <c r="NXK152" s="165"/>
      <c r="NXL152" s="186"/>
      <c r="NXM152" s="165"/>
      <c r="NXN152" s="186"/>
      <c r="NXO152" s="165"/>
      <c r="NXP152" s="186"/>
      <c r="NXQ152" s="165"/>
      <c r="NXR152" s="186"/>
      <c r="NXS152" s="165"/>
      <c r="NXT152" s="186"/>
      <c r="NXU152" s="165"/>
      <c r="NXV152" s="186"/>
      <c r="NXW152" s="165"/>
      <c r="NXX152" s="186"/>
      <c r="NXY152" s="165"/>
      <c r="NXZ152" s="186"/>
      <c r="NYA152" s="165"/>
      <c r="NYB152" s="186"/>
      <c r="NYC152" s="165"/>
      <c r="NYD152" s="186"/>
      <c r="NYE152" s="165"/>
      <c r="NYF152" s="186"/>
      <c r="NYG152" s="165"/>
      <c r="NYH152" s="186"/>
      <c r="NYI152" s="165"/>
      <c r="NYJ152" s="186"/>
      <c r="NYK152" s="165"/>
      <c r="NYL152" s="186"/>
      <c r="NYM152" s="165"/>
      <c r="NYN152" s="186"/>
      <c r="NYO152" s="165"/>
      <c r="NYP152" s="186"/>
      <c r="NYQ152" s="165"/>
      <c r="NYR152" s="186"/>
      <c r="NYS152" s="165"/>
      <c r="NYT152" s="186"/>
      <c r="NYU152" s="165"/>
      <c r="NYV152" s="186"/>
      <c r="NYW152" s="165"/>
      <c r="NYX152" s="186"/>
      <c r="NYY152" s="165"/>
      <c r="NYZ152" s="186"/>
      <c r="NZA152" s="165"/>
      <c r="NZB152" s="186"/>
      <c r="NZC152" s="165"/>
      <c r="NZD152" s="186"/>
      <c r="NZE152" s="165"/>
      <c r="NZF152" s="186"/>
      <c r="NZG152" s="165"/>
      <c r="NZH152" s="186"/>
      <c r="NZI152" s="165"/>
      <c r="NZJ152" s="186"/>
      <c r="NZK152" s="165"/>
      <c r="NZL152" s="186"/>
      <c r="NZM152" s="165"/>
      <c r="NZN152" s="186"/>
      <c r="NZO152" s="165"/>
      <c r="NZP152" s="186"/>
      <c r="NZQ152" s="165"/>
      <c r="NZR152" s="186"/>
      <c r="NZS152" s="165"/>
      <c r="NZT152" s="186"/>
      <c r="NZU152" s="165"/>
      <c r="NZV152" s="186"/>
      <c r="NZW152" s="165"/>
      <c r="NZX152" s="186"/>
      <c r="NZY152" s="165"/>
      <c r="NZZ152" s="186"/>
      <c r="OAA152" s="165"/>
      <c r="OAB152" s="186"/>
      <c r="OAC152" s="165"/>
      <c r="OAD152" s="186"/>
      <c r="OAE152" s="165"/>
      <c r="OAF152" s="186"/>
      <c r="OAG152" s="165"/>
      <c r="OAH152" s="186"/>
      <c r="OAI152" s="165"/>
      <c r="OAJ152" s="186"/>
      <c r="OAK152" s="165"/>
      <c r="OAL152" s="186"/>
      <c r="OAM152" s="165"/>
      <c r="OAN152" s="186"/>
      <c r="OAO152" s="165"/>
      <c r="OAP152" s="186"/>
      <c r="OAQ152" s="165"/>
      <c r="OAR152" s="186"/>
      <c r="OAS152" s="165"/>
      <c r="OAT152" s="186"/>
      <c r="OAU152" s="165"/>
      <c r="OAV152" s="186"/>
      <c r="OAW152" s="165"/>
      <c r="OAX152" s="186"/>
      <c r="OAY152" s="165"/>
      <c r="OAZ152" s="186"/>
      <c r="OBA152" s="165"/>
      <c r="OBB152" s="186"/>
      <c r="OBC152" s="165"/>
      <c r="OBD152" s="186"/>
      <c r="OBE152" s="165"/>
      <c r="OBF152" s="186"/>
      <c r="OBG152" s="165"/>
      <c r="OBH152" s="186"/>
      <c r="OBI152" s="165"/>
      <c r="OBJ152" s="186"/>
      <c r="OBK152" s="165"/>
      <c r="OBL152" s="186"/>
      <c r="OBM152" s="165"/>
      <c r="OBN152" s="186"/>
      <c r="OBO152" s="165"/>
      <c r="OBP152" s="186"/>
      <c r="OBQ152" s="165"/>
      <c r="OBR152" s="186"/>
      <c r="OBS152" s="165"/>
      <c r="OBT152" s="186"/>
      <c r="OBU152" s="165"/>
      <c r="OBV152" s="186"/>
      <c r="OBW152" s="165"/>
      <c r="OBX152" s="186"/>
      <c r="OBY152" s="165"/>
      <c r="OBZ152" s="186"/>
      <c r="OCA152" s="165"/>
      <c r="OCB152" s="186"/>
      <c r="OCC152" s="165"/>
      <c r="OCD152" s="186"/>
      <c r="OCE152" s="165"/>
      <c r="OCF152" s="186"/>
      <c r="OCG152" s="165"/>
      <c r="OCH152" s="186"/>
      <c r="OCI152" s="165"/>
      <c r="OCJ152" s="186"/>
      <c r="OCK152" s="165"/>
      <c r="OCL152" s="186"/>
      <c r="OCM152" s="165"/>
      <c r="OCN152" s="186"/>
      <c r="OCO152" s="165"/>
      <c r="OCP152" s="186"/>
      <c r="OCQ152" s="165"/>
      <c r="OCR152" s="186"/>
      <c r="OCS152" s="165"/>
      <c r="OCT152" s="186"/>
      <c r="OCU152" s="165"/>
      <c r="OCV152" s="186"/>
      <c r="OCW152" s="165"/>
      <c r="OCX152" s="186"/>
      <c r="OCY152" s="165"/>
      <c r="OCZ152" s="186"/>
      <c r="ODA152" s="165"/>
      <c r="ODB152" s="186"/>
      <c r="ODC152" s="165"/>
      <c r="ODD152" s="186"/>
      <c r="ODE152" s="165"/>
      <c r="ODF152" s="186"/>
      <c r="ODG152" s="165"/>
      <c r="ODH152" s="186"/>
      <c r="ODI152" s="165"/>
      <c r="ODJ152" s="186"/>
      <c r="ODK152" s="165"/>
      <c r="ODL152" s="186"/>
      <c r="ODM152" s="165"/>
      <c r="ODN152" s="186"/>
      <c r="ODO152" s="165"/>
      <c r="ODP152" s="186"/>
      <c r="ODQ152" s="165"/>
      <c r="ODR152" s="186"/>
      <c r="ODS152" s="165"/>
      <c r="ODT152" s="186"/>
      <c r="ODU152" s="165"/>
      <c r="ODV152" s="186"/>
      <c r="ODW152" s="165"/>
      <c r="ODX152" s="186"/>
      <c r="ODY152" s="165"/>
      <c r="ODZ152" s="186"/>
      <c r="OEA152" s="165"/>
      <c r="OEB152" s="186"/>
      <c r="OEC152" s="165"/>
      <c r="OED152" s="186"/>
      <c r="OEE152" s="165"/>
      <c r="OEF152" s="186"/>
      <c r="OEG152" s="165"/>
      <c r="OEH152" s="186"/>
      <c r="OEI152" s="165"/>
      <c r="OEJ152" s="186"/>
      <c r="OEK152" s="165"/>
      <c r="OEL152" s="186"/>
      <c r="OEM152" s="165"/>
      <c r="OEN152" s="186"/>
      <c r="OEO152" s="165"/>
      <c r="OEP152" s="186"/>
      <c r="OEQ152" s="165"/>
      <c r="OER152" s="186"/>
      <c r="OES152" s="165"/>
      <c r="OET152" s="186"/>
      <c r="OEU152" s="165"/>
      <c r="OEV152" s="186"/>
      <c r="OEW152" s="165"/>
      <c r="OEX152" s="186"/>
      <c r="OEY152" s="165"/>
      <c r="OEZ152" s="186"/>
      <c r="OFA152" s="165"/>
      <c r="OFB152" s="186"/>
      <c r="OFC152" s="165"/>
      <c r="OFD152" s="186"/>
      <c r="OFE152" s="165"/>
      <c r="OFF152" s="186"/>
      <c r="OFG152" s="165"/>
      <c r="OFH152" s="186"/>
      <c r="OFI152" s="165"/>
      <c r="OFJ152" s="186"/>
      <c r="OFK152" s="165"/>
      <c r="OFL152" s="186"/>
      <c r="OFM152" s="165"/>
      <c r="OFN152" s="186"/>
      <c r="OFO152" s="165"/>
      <c r="OFP152" s="186"/>
      <c r="OFQ152" s="165"/>
      <c r="OFR152" s="186"/>
      <c r="OFS152" s="165"/>
      <c r="OFT152" s="186"/>
      <c r="OFU152" s="165"/>
      <c r="OFV152" s="186"/>
      <c r="OFW152" s="165"/>
      <c r="OFX152" s="186"/>
      <c r="OFY152" s="165"/>
      <c r="OFZ152" s="186"/>
      <c r="OGA152" s="165"/>
      <c r="OGB152" s="186"/>
      <c r="OGC152" s="165"/>
      <c r="OGD152" s="186"/>
      <c r="OGE152" s="165"/>
      <c r="OGF152" s="186"/>
      <c r="OGG152" s="165"/>
      <c r="OGH152" s="186"/>
      <c r="OGI152" s="165"/>
      <c r="OGJ152" s="186"/>
      <c r="OGK152" s="165"/>
      <c r="OGL152" s="186"/>
      <c r="OGM152" s="165"/>
      <c r="OGN152" s="186"/>
      <c r="OGO152" s="165"/>
      <c r="OGP152" s="186"/>
      <c r="OGQ152" s="165"/>
      <c r="OGR152" s="186"/>
      <c r="OGS152" s="165"/>
      <c r="OGT152" s="186"/>
      <c r="OGU152" s="165"/>
      <c r="OGV152" s="186"/>
      <c r="OGW152" s="165"/>
      <c r="OGX152" s="186"/>
      <c r="OGY152" s="165"/>
      <c r="OGZ152" s="186"/>
      <c r="OHA152" s="165"/>
      <c r="OHB152" s="186"/>
      <c r="OHC152" s="165"/>
      <c r="OHD152" s="186"/>
      <c r="OHE152" s="165"/>
      <c r="OHF152" s="186"/>
      <c r="OHG152" s="165"/>
      <c r="OHH152" s="186"/>
      <c r="OHI152" s="165"/>
      <c r="OHJ152" s="186"/>
      <c r="OHK152" s="165"/>
      <c r="OHL152" s="186"/>
      <c r="OHM152" s="165"/>
      <c r="OHN152" s="186"/>
      <c r="OHO152" s="165"/>
      <c r="OHP152" s="186"/>
      <c r="OHQ152" s="165"/>
      <c r="OHR152" s="186"/>
      <c r="OHS152" s="165"/>
      <c r="OHT152" s="186"/>
      <c r="OHU152" s="165"/>
      <c r="OHV152" s="186"/>
      <c r="OHW152" s="165"/>
      <c r="OHX152" s="186"/>
      <c r="OHY152" s="165"/>
      <c r="OHZ152" s="186"/>
      <c r="OIA152" s="165"/>
      <c r="OIB152" s="186"/>
      <c r="OIC152" s="165"/>
      <c r="OID152" s="186"/>
      <c r="OIE152" s="165"/>
      <c r="OIF152" s="186"/>
      <c r="OIG152" s="165"/>
      <c r="OIH152" s="186"/>
      <c r="OII152" s="165"/>
      <c r="OIJ152" s="186"/>
      <c r="OIK152" s="165"/>
      <c r="OIL152" s="186"/>
      <c r="OIM152" s="165"/>
      <c r="OIN152" s="186"/>
      <c r="OIO152" s="165"/>
      <c r="OIP152" s="186"/>
      <c r="OIQ152" s="165"/>
      <c r="OIR152" s="186"/>
      <c r="OIS152" s="165"/>
      <c r="OIT152" s="186"/>
      <c r="OIU152" s="165"/>
      <c r="OIV152" s="186"/>
      <c r="OIW152" s="165"/>
      <c r="OIX152" s="186"/>
      <c r="OIY152" s="165"/>
      <c r="OIZ152" s="186"/>
      <c r="OJA152" s="165"/>
      <c r="OJB152" s="186"/>
      <c r="OJC152" s="165"/>
      <c r="OJD152" s="186"/>
      <c r="OJE152" s="165"/>
      <c r="OJF152" s="186"/>
      <c r="OJG152" s="165"/>
      <c r="OJH152" s="186"/>
      <c r="OJI152" s="165"/>
      <c r="OJJ152" s="186"/>
      <c r="OJK152" s="165"/>
      <c r="OJL152" s="186"/>
      <c r="OJM152" s="165"/>
      <c r="OJN152" s="186"/>
      <c r="OJO152" s="165"/>
      <c r="OJP152" s="186"/>
      <c r="OJQ152" s="165"/>
      <c r="OJR152" s="186"/>
      <c r="OJS152" s="165"/>
      <c r="OJT152" s="186"/>
      <c r="OJU152" s="165"/>
      <c r="OJV152" s="186"/>
      <c r="OJW152" s="165"/>
      <c r="OJX152" s="186"/>
      <c r="OJY152" s="165"/>
      <c r="OJZ152" s="186"/>
      <c r="OKA152" s="165"/>
      <c r="OKB152" s="186"/>
      <c r="OKC152" s="165"/>
      <c r="OKD152" s="186"/>
      <c r="OKE152" s="165"/>
      <c r="OKF152" s="186"/>
      <c r="OKG152" s="165"/>
      <c r="OKH152" s="186"/>
      <c r="OKI152" s="165"/>
      <c r="OKJ152" s="186"/>
      <c r="OKK152" s="165"/>
      <c r="OKL152" s="186"/>
      <c r="OKM152" s="165"/>
      <c r="OKN152" s="186"/>
      <c r="OKO152" s="165"/>
      <c r="OKP152" s="186"/>
      <c r="OKQ152" s="165"/>
      <c r="OKR152" s="186"/>
      <c r="OKS152" s="165"/>
      <c r="OKT152" s="186"/>
      <c r="OKU152" s="165"/>
      <c r="OKV152" s="186"/>
      <c r="OKW152" s="165"/>
      <c r="OKX152" s="186"/>
      <c r="OKY152" s="165"/>
      <c r="OKZ152" s="186"/>
      <c r="OLA152" s="165"/>
      <c r="OLB152" s="186"/>
      <c r="OLC152" s="165"/>
      <c r="OLD152" s="186"/>
      <c r="OLE152" s="165"/>
      <c r="OLF152" s="186"/>
      <c r="OLG152" s="165"/>
      <c r="OLH152" s="186"/>
      <c r="OLI152" s="165"/>
      <c r="OLJ152" s="186"/>
      <c r="OLK152" s="165"/>
      <c r="OLL152" s="186"/>
      <c r="OLM152" s="165"/>
      <c r="OLN152" s="186"/>
      <c r="OLO152" s="165"/>
      <c r="OLP152" s="186"/>
      <c r="OLQ152" s="165"/>
      <c r="OLR152" s="186"/>
      <c r="OLS152" s="165"/>
      <c r="OLT152" s="186"/>
      <c r="OLU152" s="165"/>
      <c r="OLV152" s="186"/>
      <c r="OLW152" s="165"/>
      <c r="OLX152" s="186"/>
      <c r="OLY152" s="165"/>
      <c r="OLZ152" s="186"/>
      <c r="OMA152" s="165"/>
      <c r="OMB152" s="186"/>
      <c r="OMC152" s="165"/>
      <c r="OMD152" s="186"/>
      <c r="OME152" s="165"/>
      <c r="OMF152" s="186"/>
      <c r="OMG152" s="165"/>
      <c r="OMH152" s="186"/>
      <c r="OMI152" s="165"/>
      <c r="OMJ152" s="186"/>
      <c r="OMK152" s="165"/>
      <c r="OML152" s="186"/>
      <c r="OMM152" s="165"/>
      <c r="OMN152" s="186"/>
      <c r="OMO152" s="165"/>
      <c r="OMP152" s="186"/>
      <c r="OMQ152" s="165"/>
      <c r="OMR152" s="186"/>
      <c r="OMS152" s="165"/>
      <c r="OMT152" s="186"/>
      <c r="OMU152" s="165"/>
      <c r="OMV152" s="186"/>
      <c r="OMW152" s="165"/>
      <c r="OMX152" s="186"/>
      <c r="OMY152" s="165"/>
      <c r="OMZ152" s="186"/>
      <c r="ONA152" s="165"/>
      <c r="ONB152" s="186"/>
      <c r="ONC152" s="165"/>
      <c r="OND152" s="186"/>
      <c r="ONE152" s="165"/>
      <c r="ONF152" s="186"/>
      <c r="ONG152" s="165"/>
      <c r="ONH152" s="186"/>
      <c r="ONI152" s="165"/>
      <c r="ONJ152" s="186"/>
      <c r="ONK152" s="165"/>
      <c r="ONL152" s="186"/>
      <c r="ONM152" s="165"/>
      <c r="ONN152" s="186"/>
      <c r="ONO152" s="165"/>
      <c r="ONP152" s="186"/>
      <c r="ONQ152" s="165"/>
      <c r="ONR152" s="186"/>
      <c r="ONS152" s="165"/>
      <c r="ONT152" s="186"/>
      <c r="ONU152" s="165"/>
      <c r="ONV152" s="186"/>
      <c r="ONW152" s="165"/>
      <c r="ONX152" s="186"/>
      <c r="ONY152" s="165"/>
      <c r="ONZ152" s="186"/>
      <c r="OOA152" s="165"/>
      <c r="OOB152" s="186"/>
      <c r="OOC152" s="165"/>
      <c r="OOD152" s="186"/>
      <c r="OOE152" s="165"/>
      <c r="OOF152" s="186"/>
      <c r="OOG152" s="165"/>
      <c r="OOH152" s="186"/>
      <c r="OOI152" s="165"/>
      <c r="OOJ152" s="186"/>
      <c r="OOK152" s="165"/>
      <c r="OOL152" s="186"/>
      <c r="OOM152" s="165"/>
      <c r="OON152" s="186"/>
      <c r="OOO152" s="165"/>
      <c r="OOP152" s="186"/>
      <c r="OOQ152" s="165"/>
      <c r="OOR152" s="186"/>
      <c r="OOS152" s="165"/>
      <c r="OOT152" s="186"/>
      <c r="OOU152" s="165"/>
      <c r="OOV152" s="186"/>
      <c r="OOW152" s="165"/>
      <c r="OOX152" s="186"/>
      <c r="OOY152" s="165"/>
      <c r="OOZ152" s="186"/>
      <c r="OPA152" s="165"/>
      <c r="OPB152" s="186"/>
      <c r="OPC152" s="165"/>
      <c r="OPD152" s="186"/>
      <c r="OPE152" s="165"/>
      <c r="OPF152" s="186"/>
      <c r="OPG152" s="165"/>
      <c r="OPH152" s="186"/>
      <c r="OPI152" s="165"/>
      <c r="OPJ152" s="186"/>
      <c r="OPK152" s="165"/>
      <c r="OPL152" s="186"/>
      <c r="OPM152" s="165"/>
      <c r="OPN152" s="186"/>
      <c r="OPO152" s="165"/>
      <c r="OPP152" s="186"/>
      <c r="OPQ152" s="165"/>
      <c r="OPR152" s="186"/>
      <c r="OPS152" s="165"/>
      <c r="OPT152" s="186"/>
      <c r="OPU152" s="165"/>
      <c r="OPV152" s="186"/>
      <c r="OPW152" s="165"/>
      <c r="OPX152" s="186"/>
      <c r="OPY152" s="165"/>
      <c r="OPZ152" s="186"/>
      <c r="OQA152" s="165"/>
      <c r="OQB152" s="186"/>
      <c r="OQC152" s="165"/>
      <c r="OQD152" s="186"/>
      <c r="OQE152" s="165"/>
      <c r="OQF152" s="186"/>
      <c r="OQG152" s="165"/>
      <c r="OQH152" s="186"/>
      <c r="OQI152" s="165"/>
      <c r="OQJ152" s="186"/>
      <c r="OQK152" s="165"/>
      <c r="OQL152" s="186"/>
      <c r="OQM152" s="165"/>
      <c r="OQN152" s="186"/>
      <c r="OQO152" s="165"/>
      <c r="OQP152" s="186"/>
      <c r="OQQ152" s="165"/>
      <c r="OQR152" s="186"/>
      <c r="OQS152" s="165"/>
      <c r="OQT152" s="186"/>
      <c r="OQU152" s="165"/>
      <c r="OQV152" s="186"/>
      <c r="OQW152" s="165"/>
      <c r="OQX152" s="186"/>
      <c r="OQY152" s="165"/>
      <c r="OQZ152" s="186"/>
      <c r="ORA152" s="165"/>
      <c r="ORB152" s="186"/>
      <c r="ORC152" s="165"/>
      <c r="ORD152" s="186"/>
      <c r="ORE152" s="165"/>
      <c r="ORF152" s="186"/>
      <c r="ORG152" s="165"/>
      <c r="ORH152" s="186"/>
      <c r="ORI152" s="165"/>
      <c r="ORJ152" s="186"/>
      <c r="ORK152" s="165"/>
      <c r="ORL152" s="186"/>
      <c r="ORM152" s="165"/>
      <c r="ORN152" s="186"/>
      <c r="ORO152" s="165"/>
      <c r="ORP152" s="186"/>
      <c r="ORQ152" s="165"/>
      <c r="ORR152" s="186"/>
      <c r="ORS152" s="165"/>
      <c r="ORT152" s="186"/>
      <c r="ORU152" s="165"/>
      <c r="ORV152" s="186"/>
      <c r="ORW152" s="165"/>
      <c r="ORX152" s="186"/>
      <c r="ORY152" s="165"/>
      <c r="ORZ152" s="186"/>
      <c r="OSA152" s="165"/>
      <c r="OSB152" s="186"/>
      <c r="OSC152" s="165"/>
      <c r="OSD152" s="186"/>
      <c r="OSE152" s="165"/>
      <c r="OSF152" s="186"/>
      <c r="OSG152" s="165"/>
      <c r="OSH152" s="186"/>
      <c r="OSI152" s="165"/>
      <c r="OSJ152" s="186"/>
      <c r="OSK152" s="165"/>
      <c r="OSL152" s="186"/>
      <c r="OSM152" s="165"/>
      <c r="OSN152" s="186"/>
      <c r="OSO152" s="165"/>
      <c r="OSP152" s="186"/>
      <c r="OSQ152" s="165"/>
      <c r="OSR152" s="186"/>
      <c r="OSS152" s="165"/>
      <c r="OST152" s="186"/>
      <c r="OSU152" s="165"/>
      <c r="OSV152" s="186"/>
      <c r="OSW152" s="165"/>
      <c r="OSX152" s="186"/>
      <c r="OSY152" s="165"/>
      <c r="OSZ152" s="186"/>
      <c r="OTA152" s="165"/>
      <c r="OTB152" s="186"/>
      <c r="OTC152" s="165"/>
      <c r="OTD152" s="186"/>
      <c r="OTE152" s="165"/>
      <c r="OTF152" s="186"/>
      <c r="OTG152" s="165"/>
      <c r="OTH152" s="186"/>
      <c r="OTI152" s="165"/>
      <c r="OTJ152" s="186"/>
      <c r="OTK152" s="165"/>
      <c r="OTL152" s="186"/>
      <c r="OTM152" s="165"/>
      <c r="OTN152" s="186"/>
      <c r="OTO152" s="165"/>
      <c r="OTP152" s="186"/>
      <c r="OTQ152" s="165"/>
      <c r="OTR152" s="186"/>
      <c r="OTS152" s="165"/>
      <c r="OTT152" s="186"/>
      <c r="OTU152" s="165"/>
      <c r="OTV152" s="186"/>
      <c r="OTW152" s="165"/>
      <c r="OTX152" s="186"/>
      <c r="OTY152" s="165"/>
      <c r="OTZ152" s="186"/>
      <c r="OUA152" s="165"/>
      <c r="OUB152" s="186"/>
      <c r="OUC152" s="165"/>
      <c r="OUD152" s="186"/>
      <c r="OUE152" s="165"/>
      <c r="OUF152" s="186"/>
      <c r="OUG152" s="165"/>
      <c r="OUH152" s="186"/>
      <c r="OUI152" s="165"/>
      <c r="OUJ152" s="186"/>
      <c r="OUK152" s="165"/>
      <c r="OUL152" s="186"/>
      <c r="OUM152" s="165"/>
      <c r="OUN152" s="186"/>
      <c r="OUO152" s="165"/>
      <c r="OUP152" s="186"/>
      <c r="OUQ152" s="165"/>
      <c r="OUR152" s="186"/>
      <c r="OUS152" s="165"/>
      <c r="OUT152" s="186"/>
      <c r="OUU152" s="165"/>
      <c r="OUV152" s="186"/>
      <c r="OUW152" s="165"/>
      <c r="OUX152" s="186"/>
      <c r="OUY152" s="165"/>
      <c r="OUZ152" s="186"/>
      <c r="OVA152" s="165"/>
      <c r="OVB152" s="186"/>
      <c r="OVC152" s="165"/>
      <c r="OVD152" s="186"/>
      <c r="OVE152" s="165"/>
      <c r="OVF152" s="186"/>
      <c r="OVG152" s="165"/>
      <c r="OVH152" s="186"/>
      <c r="OVI152" s="165"/>
      <c r="OVJ152" s="186"/>
      <c r="OVK152" s="165"/>
      <c r="OVL152" s="186"/>
      <c r="OVM152" s="165"/>
      <c r="OVN152" s="186"/>
      <c r="OVO152" s="165"/>
      <c r="OVP152" s="186"/>
      <c r="OVQ152" s="165"/>
      <c r="OVR152" s="186"/>
      <c r="OVS152" s="165"/>
      <c r="OVT152" s="186"/>
      <c r="OVU152" s="165"/>
      <c r="OVV152" s="186"/>
      <c r="OVW152" s="165"/>
      <c r="OVX152" s="186"/>
      <c r="OVY152" s="165"/>
      <c r="OVZ152" s="186"/>
      <c r="OWA152" s="165"/>
      <c r="OWB152" s="186"/>
      <c r="OWC152" s="165"/>
      <c r="OWD152" s="186"/>
      <c r="OWE152" s="165"/>
      <c r="OWF152" s="186"/>
      <c r="OWG152" s="165"/>
      <c r="OWH152" s="186"/>
      <c r="OWI152" s="165"/>
      <c r="OWJ152" s="186"/>
      <c r="OWK152" s="165"/>
      <c r="OWL152" s="186"/>
      <c r="OWM152" s="165"/>
      <c r="OWN152" s="186"/>
      <c r="OWO152" s="165"/>
      <c r="OWP152" s="186"/>
      <c r="OWQ152" s="165"/>
      <c r="OWR152" s="186"/>
      <c r="OWS152" s="165"/>
      <c r="OWT152" s="186"/>
      <c r="OWU152" s="165"/>
      <c r="OWV152" s="186"/>
      <c r="OWW152" s="165"/>
      <c r="OWX152" s="186"/>
      <c r="OWY152" s="165"/>
      <c r="OWZ152" s="186"/>
      <c r="OXA152" s="165"/>
      <c r="OXB152" s="186"/>
      <c r="OXC152" s="165"/>
      <c r="OXD152" s="186"/>
      <c r="OXE152" s="165"/>
      <c r="OXF152" s="186"/>
      <c r="OXG152" s="165"/>
      <c r="OXH152" s="186"/>
      <c r="OXI152" s="165"/>
      <c r="OXJ152" s="186"/>
      <c r="OXK152" s="165"/>
      <c r="OXL152" s="186"/>
      <c r="OXM152" s="165"/>
      <c r="OXN152" s="186"/>
      <c r="OXO152" s="165"/>
      <c r="OXP152" s="186"/>
      <c r="OXQ152" s="165"/>
      <c r="OXR152" s="186"/>
      <c r="OXS152" s="165"/>
      <c r="OXT152" s="186"/>
      <c r="OXU152" s="165"/>
      <c r="OXV152" s="186"/>
      <c r="OXW152" s="165"/>
      <c r="OXX152" s="186"/>
      <c r="OXY152" s="165"/>
      <c r="OXZ152" s="186"/>
      <c r="OYA152" s="165"/>
      <c r="OYB152" s="186"/>
      <c r="OYC152" s="165"/>
      <c r="OYD152" s="186"/>
      <c r="OYE152" s="165"/>
      <c r="OYF152" s="186"/>
      <c r="OYG152" s="165"/>
      <c r="OYH152" s="186"/>
      <c r="OYI152" s="165"/>
      <c r="OYJ152" s="186"/>
      <c r="OYK152" s="165"/>
      <c r="OYL152" s="186"/>
      <c r="OYM152" s="165"/>
      <c r="OYN152" s="186"/>
      <c r="OYO152" s="165"/>
      <c r="OYP152" s="186"/>
      <c r="OYQ152" s="165"/>
      <c r="OYR152" s="186"/>
      <c r="OYS152" s="165"/>
      <c r="OYT152" s="186"/>
      <c r="OYU152" s="165"/>
      <c r="OYV152" s="186"/>
      <c r="OYW152" s="165"/>
      <c r="OYX152" s="186"/>
      <c r="OYY152" s="165"/>
      <c r="OYZ152" s="186"/>
      <c r="OZA152" s="165"/>
      <c r="OZB152" s="186"/>
      <c r="OZC152" s="165"/>
      <c r="OZD152" s="186"/>
      <c r="OZE152" s="165"/>
      <c r="OZF152" s="186"/>
      <c r="OZG152" s="165"/>
      <c r="OZH152" s="186"/>
      <c r="OZI152" s="165"/>
      <c r="OZJ152" s="186"/>
      <c r="OZK152" s="165"/>
      <c r="OZL152" s="186"/>
      <c r="OZM152" s="165"/>
      <c r="OZN152" s="186"/>
      <c r="OZO152" s="165"/>
      <c r="OZP152" s="186"/>
      <c r="OZQ152" s="165"/>
      <c r="OZR152" s="186"/>
      <c r="OZS152" s="165"/>
      <c r="OZT152" s="186"/>
      <c r="OZU152" s="165"/>
      <c r="OZV152" s="186"/>
      <c r="OZW152" s="165"/>
      <c r="OZX152" s="186"/>
      <c r="OZY152" s="165"/>
      <c r="OZZ152" s="186"/>
      <c r="PAA152" s="165"/>
      <c r="PAB152" s="186"/>
      <c r="PAC152" s="165"/>
      <c r="PAD152" s="186"/>
      <c r="PAE152" s="165"/>
      <c r="PAF152" s="186"/>
      <c r="PAG152" s="165"/>
      <c r="PAH152" s="186"/>
      <c r="PAI152" s="165"/>
      <c r="PAJ152" s="186"/>
      <c r="PAK152" s="165"/>
      <c r="PAL152" s="186"/>
      <c r="PAM152" s="165"/>
      <c r="PAN152" s="186"/>
      <c r="PAO152" s="165"/>
      <c r="PAP152" s="186"/>
      <c r="PAQ152" s="165"/>
      <c r="PAR152" s="186"/>
      <c r="PAS152" s="165"/>
      <c r="PAT152" s="186"/>
      <c r="PAU152" s="165"/>
      <c r="PAV152" s="186"/>
      <c r="PAW152" s="165"/>
      <c r="PAX152" s="186"/>
      <c r="PAY152" s="165"/>
      <c r="PAZ152" s="186"/>
      <c r="PBA152" s="165"/>
      <c r="PBB152" s="186"/>
      <c r="PBC152" s="165"/>
      <c r="PBD152" s="186"/>
      <c r="PBE152" s="165"/>
      <c r="PBF152" s="186"/>
      <c r="PBG152" s="165"/>
      <c r="PBH152" s="186"/>
      <c r="PBI152" s="165"/>
      <c r="PBJ152" s="186"/>
      <c r="PBK152" s="165"/>
      <c r="PBL152" s="186"/>
      <c r="PBM152" s="165"/>
      <c r="PBN152" s="186"/>
      <c r="PBO152" s="165"/>
      <c r="PBP152" s="186"/>
      <c r="PBQ152" s="165"/>
      <c r="PBR152" s="186"/>
      <c r="PBS152" s="165"/>
      <c r="PBT152" s="186"/>
      <c r="PBU152" s="165"/>
      <c r="PBV152" s="186"/>
      <c r="PBW152" s="165"/>
      <c r="PBX152" s="186"/>
      <c r="PBY152" s="165"/>
      <c r="PBZ152" s="186"/>
      <c r="PCA152" s="165"/>
      <c r="PCB152" s="186"/>
      <c r="PCC152" s="165"/>
      <c r="PCD152" s="186"/>
      <c r="PCE152" s="165"/>
      <c r="PCF152" s="186"/>
      <c r="PCG152" s="165"/>
      <c r="PCH152" s="186"/>
      <c r="PCI152" s="165"/>
      <c r="PCJ152" s="186"/>
      <c r="PCK152" s="165"/>
      <c r="PCL152" s="186"/>
      <c r="PCM152" s="165"/>
      <c r="PCN152" s="186"/>
      <c r="PCO152" s="165"/>
      <c r="PCP152" s="186"/>
      <c r="PCQ152" s="165"/>
      <c r="PCR152" s="186"/>
      <c r="PCS152" s="165"/>
      <c r="PCT152" s="186"/>
      <c r="PCU152" s="165"/>
      <c r="PCV152" s="186"/>
      <c r="PCW152" s="165"/>
      <c r="PCX152" s="186"/>
      <c r="PCY152" s="165"/>
      <c r="PCZ152" s="186"/>
      <c r="PDA152" s="165"/>
      <c r="PDB152" s="186"/>
      <c r="PDC152" s="165"/>
      <c r="PDD152" s="186"/>
      <c r="PDE152" s="165"/>
      <c r="PDF152" s="186"/>
      <c r="PDG152" s="165"/>
      <c r="PDH152" s="186"/>
      <c r="PDI152" s="165"/>
      <c r="PDJ152" s="186"/>
      <c r="PDK152" s="165"/>
      <c r="PDL152" s="186"/>
      <c r="PDM152" s="165"/>
      <c r="PDN152" s="186"/>
      <c r="PDO152" s="165"/>
      <c r="PDP152" s="186"/>
      <c r="PDQ152" s="165"/>
      <c r="PDR152" s="186"/>
      <c r="PDS152" s="165"/>
      <c r="PDT152" s="186"/>
      <c r="PDU152" s="165"/>
      <c r="PDV152" s="186"/>
      <c r="PDW152" s="165"/>
      <c r="PDX152" s="186"/>
      <c r="PDY152" s="165"/>
      <c r="PDZ152" s="186"/>
      <c r="PEA152" s="165"/>
      <c r="PEB152" s="186"/>
      <c r="PEC152" s="165"/>
      <c r="PED152" s="186"/>
      <c r="PEE152" s="165"/>
      <c r="PEF152" s="186"/>
      <c r="PEG152" s="165"/>
      <c r="PEH152" s="186"/>
      <c r="PEI152" s="165"/>
      <c r="PEJ152" s="186"/>
      <c r="PEK152" s="165"/>
      <c r="PEL152" s="186"/>
      <c r="PEM152" s="165"/>
      <c r="PEN152" s="186"/>
      <c r="PEO152" s="165"/>
      <c r="PEP152" s="186"/>
      <c r="PEQ152" s="165"/>
      <c r="PER152" s="186"/>
      <c r="PES152" s="165"/>
      <c r="PET152" s="186"/>
      <c r="PEU152" s="165"/>
      <c r="PEV152" s="186"/>
      <c r="PEW152" s="165"/>
      <c r="PEX152" s="186"/>
      <c r="PEY152" s="165"/>
      <c r="PEZ152" s="186"/>
      <c r="PFA152" s="165"/>
      <c r="PFB152" s="186"/>
      <c r="PFC152" s="165"/>
      <c r="PFD152" s="186"/>
      <c r="PFE152" s="165"/>
      <c r="PFF152" s="186"/>
      <c r="PFG152" s="165"/>
      <c r="PFH152" s="186"/>
      <c r="PFI152" s="165"/>
      <c r="PFJ152" s="186"/>
      <c r="PFK152" s="165"/>
      <c r="PFL152" s="186"/>
      <c r="PFM152" s="165"/>
      <c r="PFN152" s="186"/>
      <c r="PFO152" s="165"/>
      <c r="PFP152" s="186"/>
      <c r="PFQ152" s="165"/>
      <c r="PFR152" s="186"/>
      <c r="PFS152" s="165"/>
      <c r="PFT152" s="186"/>
      <c r="PFU152" s="165"/>
      <c r="PFV152" s="186"/>
      <c r="PFW152" s="165"/>
      <c r="PFX152" s="186"/>
      <c r="PFY152" s="165"/>
      <c r="PFZ152" s="186"/>
      <c r="PGA152" s="165"/>
      <c r="PGB152" s="186"/>
      <c r="PGC152" s="165"/>
      <c r="PGD152" s="186"/>
      <c r="PGE152" s="165"/>
      <c r="PGF152" s="186"/>
      <c r="PGG152" s="165"/>
      <c r="PGH152" s="186"/>
      <c r="PGI152" s="165"/>
      <c r="PGJ152" s="186"/>
      <c r="PGK152" s="165"/>
      <c r="PGL152" s="186"/>
      <c r="PGM152" s="165"/>
      <c r="PGN152" s="186"/>
      <c r="PGO152" s="165"/>
      <c r="PGP152" s="186"/>
      <c r="PGQ152" s="165"/>
      <c r="PGR152" s="186"/>
      <c r="PGS152" s="165"/>
      <c r="PGT152" s="186"/>
      <c r="PGU152" s="165"/>
      <c r="PGV152" s="186"/>
      <c r="PGW152" s="165"/>
      <c r="PGX152" s="186"/>
      <c r="PGY152" s="165"/>
      <c r="PGZ152" s="186"/>
      <c r="PHA152" s="165"/>
      <c r="PHB152" s="186"/>
      <c r="PHC152" s="165"/>
      <c r="PHD152" s="186"/>
      <c r="PHE152" s="165"/>
      <c r="PHF152" s="186"/>
      <c r="PHG152" s="165"/>
      <c r="PHH152" s="186"/>
      <c r="PHI152" s="165"/>
      <c r="PHJ152" s="186"/>
      <c r="PHK152" s="165"/>
      <c r="PHL152" s="186"/>
      <c r="PHM152" s="165"/>
      <c r="PHN152" s="186"/>
      <c r="PHO152" s="165"/>
      <c r="PHP152" s="186"/>
      <c r="PHQ152" s="165"/>
      <c r="PHR152" s="186"/>
      <c r="PHS152" s="165"/>
      <c r="PHT152" s="186"/>
      <c r="PHU152" s="165"/>
      <c r="PHV152" s="186"/>
      <c r="PHW152" s="165"/>
      <c r="PHX152" s="186"/>
      <c r="PHY152" s="165"/>
      <c r="PHZ152" s="186"/>
      <c r="PIA152" s="165"/>
      <c r="PIB152" s="186"/>
      <c r="PIC152" s="165"/>
      <c r="PID152" s="186"/>
      <c r="PIE152" s="165"/>
      <c r="PIF152" s="186"/>
      <c r="PIG152" s="165"/>
      <c r="PIH152" s="186"/>
      <c r="PII152" s="165"/>
      <c r="PIJ152" s="186"/>
      <c r="PIK152" s="165"/>
      <c r="PIL152" s="186"/>
      <c r="PIM152" s="165"/>
      <c r="PIN152" s="186"/>
      <c r="PIO152" s="165"/>
      <c r="PIP152" s="186"/>
      <c r="PIQ152" s="165"/>
      <c r="PIR152" s="186"/>
      <c r="PIS152" s="165"/>
      <c r="PIT152" s="186"/>
      <c r="PIU152" s="165"/>
      <c r="PIV152" s="186"/>
      <c r="PIW152" s="165"/>
      <c r="PIX152" s="186"/>
      <c r="PIY152" s="165"/>
      <c r="PIZ152" s="186"/>
      <c r="PJA152" s="165"/>
      <c r="PJB152" s="186"/>
      <c r="PJC152" s="165"/>
      <c r="PJD152" s="186"/>
      <c r="PJE152" s="165"/>
      <c r="PJF152" s="186"/>
      <c r="PJG152" s="165"/>
      <c r="PJH152" s="186"/>
      <c r="PJI152" s="165"/>
      <c r="PJJ152" s="186"/>
      <c r="PJK152" s="165"/>
      <c r="PJL152" s="186"/>
      <c r="PJM152" s="165"/>
      <c r="PJN152" s="186"/>
      <c r="PJO152" s="165"/>
      <c r="PJP152" s="186"/>
      <c r="PJQ152" s="165"/>
      <c r="PJR152" s="186"/>
      <c r="PJS152" s="165"/>
      <c r="PJT152" s="186"/>
      <c r="PJU152" s="165"/>
      <c r="PJV152" s="186"/>
      <c r="PJW152" s="165"/>
      <c r="PJX152" s="186"/>
      <c r="PJY152" s="165"/>
      <c r="PJZ152" s="186"/>
      <c r="PKA152" s="165"/>
      <c r="PKB152" s="186"/>
      <c r="PKC152" s="165"/>
      <c r="PKD152" s="186"/>
      <c r="PKE152" s="165"/>
      <c r="PKF152" s="186"/>
      <c r="PKG152" s="165"/>
      <c r="PKH152" s="186"/>
      <c r="PKI152" s="165"/>
      <c r="PKJ152" s="186"/>
      <c r="PKK152" s="165"/>
      <c r="PKL152" s="186"/>
      <c r="PKM152" s="165"/>
      <c r="PKN152" s="186"/>
      <c r="PKO152" s="165"/>
      <c r="PKP152" s="186"/>
      <c r="PKQ152" s="165"/>
      <c r="PKR152" s="186"/>
      <c r="PKS152" s="165"/>
      <c r="PKT152" s="186"/>
      <c r="PKU152" s="165"/>
      <c r="PKV152" s="186"/>
      <c r="PKW152" s="165"/>
      <c r="PKX152" s="186"/>
      <c r="PKY152" s="165"/>
      <c r="PKZ152" s="186"/>
      <c r="PLA152" s="165"/>
      <c r="PLB152" s="186"/>
      <c r="PLC152" s="165"/>
      <c r="PLD152" s="186"/>
      <c r="PLE152" s="165"/>
      <c r="PLF152" s="186"/>
      <c r="PLG152" s="165"/>
      <c r="PLH152" s="186"/>
      <c r="PLI152" s="165"/>
      <c r="PLJ152" s="186"/>
      <c r="PLK152" s="165"/>
      <c r="PLL152" s="186"/>
      <c r="PLM152" s="165"/>
      <c r="PLN152" s="186"/>
      <c r="PLO152" s="165"/>
      <c r="PLP152" s="186"/>
      <c r="PLQ152" s="165"/>
      <c r="PLR152" s="186"/>
      <c r="PLS152" s="165"/>
      <c r="PLT152" s="186"/>
      <c r="PLU152" s="165"/>
      <c r="PLV152" s="186"/>
      <c r="PLW152" s="165"/>
      <c r="PLX152" s="186"/>
      <c r="PLY152" s="165"/>
      <c r="PLZ152" s="186"/>
      <c r="PMA152" s="165"/>
      <c r="PMB152" s="186"/>
      <c r="PMC152" s="165"/>
      <c r="PMD152" s="186"/>
      <c r="PME152" s="165"/>
      <c r="PMF152" s="186"/>
      <c r="PMG152" s="165"/>
      <c r="PMH152" s="186"/>
      <c r="PMI152" s="165"/>
      <c r="PMJ152" s="186"/>
      <c r="PMK152" s="165"/>
      <c r="PML152" s="186"/>
      <c r="PMM152" s="165"/>
      <c r="PMN152" s="186"/>
      <c r="PMO152" s="165"/>
      <c r="PMP152" s="186"/>
      <c r="PMQ152" s="165"/>
      <c r="PMR152" s="186"/>
      <c r="PMS152" s="165"/>
      <c r="PMT152" s="186"/>
      <c r="PMU152" s="165"/>
      <c r="PMV152" s="186"/>
      <c r="PMW152" s="165"/>
      <c r="PMX152" s="186"/>
      <c r="PMY152" s="165"/>
      <c r="PMZ152" s="186"/>
      <c r="PNA152" s="165"/>
      <c r="PNB152" s="186"/>
      <c r="PNC152" s="165"/>
      <c r="PND152" s="186"/>
      <c r="PNE152" s="165"/>
      <c r="PNF152" s="186"/>
      <c r="PNG152" s="165"/>
      <c r="PNH152" s="186"/>
      <c r="PNI152" s="165"/>
      <c r="PNJ152" s="186"/>
      <c r="PNK152" s="165"/>
      <c r="PNL152" s="186"/>
      <c r="PNM152" s="165"/>
      <c r="PNN152" s="186"/>
      <c r="PNO152" s="165"/>
      <c r="PNP152" s="186"/>
      <c r="PNQ152" s="165"/>
      <c r="PNR152" s="186"/>
      <c r="PNS152" s="165"/>
      <c r="PNT152" s="186"/>
      <c r="PNU152" s="165"/>
      <c r="PNV152" s="186"/>
      <c r="PNW152" s="165"/>
      <c r="PNX152" s="186"/>
      <c r="PNY152" s="165"/>
      <c r="PNZ152" s="186"/>
      <c r="POA152" s="165"/>
      <c r="POB152" s="186"/>
      <c r="POC152" s="165"/>
      <c r="POD152" s="186"/>
      <c r="POE152" s="165"/>
      <c r="POF152" s="186"/>
      <c r="POG152" s="165"/>
      <c r="POH152" s="186"/>
      <c r="POI152" s="165"/>
      <c r="POJ152" s="186"/>
      <c r="POK152" s="165"/>
      <c r="POL152" s="186"/>
      <c r="POM152" s="165"/>
      <c r="PON152" s="186"/>
      <c r="POO152" s="165"/>
      <c r="POP152" s="186"/>
      <c r="POQ152" s="165"/>
      <c r="POR152" s="186"/>
      <c r="POS152" s="165"/>
      <c r="POT152" s="186"/>
      <c r="POU152" s="165"/>
      <c r="POV152" s="186"/>
      <c r="POW152" s="165"/>
      <c r="POX152" s="186"/>
      <c r="POY152" s="165"/>
      <c r="POZ152" s="186"/>
      <c r="PPA152" s="165"/>
      <c r="PPB152" s="186"/>
      <c r="PPC152" s="165"/>
      <c r="PPD152" s="186"/>
      <c r="PPE152" s="165"/>
      <c r="PPF152" s="186"/>
      <c r="PPG152" s="165"/>
      <c r="PPH152" s="186"/>
      <c r="PPI152" s="165"/>
      <c r="PPJ152" s="186"/>
      <c r="PPK152" s="165"/>
      <c r="PPL152" s="186"/>
      <c r="PPM152" s="165"/>
      <c r="PPN152" s="186"/>
      <c r="PPO152" s="165"/>
      <c r="PPP152" s="186"/>
      <c r="PPQ152" s="165"/>
      <c r="PPR152" s="186"/>
      <c r="PPS152" s="165"/>
      <c r="PPT152" s="186"/>
      <c r="PPU152" s="165"/>
      <c r="PPV152" s="186"/>
      <c r="PPW152" s="165"/>
      <c r="PPX152" s="186"/>
      <c r="PPY152" s="165"/>
      <c r="PPZ152" s="186"/>
      <c r="PQA152" s="165"/>
      <c r="PQB152" s="186"/>
      <c r="PQC152" s="165"/>
      <c r="PQD152" s="186"/>
      <c r="PQE152" s="165"/>
      <c r="PQF152" s="186"/>
      <c r="PQG152" s="165"/>
      <c r="PQH152" s="186"/>
      <c r="PQI152" s="165"/>
      <c r="PQJ152" s="186"/>
      <c r="PQK152" s="165"/>
      <c r="PQL152" s="186"/>
      <c r="PQM152" s="165"/>
      <c r="PQN152" s="186"/>
      <c r="PQO152" s="165"/>
      <c r="PQP152" s="186"/>
      <c r="PQQ152" s="165"/>
      <c r="PQR152" s="186"/>
      <c r="PQS152" s="165"/>
      <c r="PQT152" s="186"/>
      <c r="PQU152" s="165"/>
      <c r="PQV152" s="186"/>
      <c r="PQW152" s="165"/>
      <c r="PQX152" s="186"/>
      <c r="PQY152" s="165"/>
      <c r="PQZ152" s="186"/>
      <c r="PRA152" s="165"/>
      <c r="PRB152" s="186"/>
      <c r="PRC152" s="165"/>
      <c r="PRD152" s="186"/>
      <c r="PRE152" s="165"/>
      <c r="PRF152" s="186"/>
      <c r="PRG152" s="165"/>
      <c r="PRH152" s="186"/>
      <c r="PRI152" s="165"/>
      <c r="PRJ152" s="186"/>
      <c r="PRK152" s="165"/>
      <c r="PRL152" s="186"/>
      <c r="PRM152" s="165"/>
      <c r="PRN152" s="186"/>
      <c r="PRO152" s="165"/>
      <c r="PRP152" s="186"/>
      <c r="PRQ152" s="165"/>
      <c r="PRR152" s="186"/>
      <c r="PRS152" s="165"/>
      <c r="PRT152" s="186"/>
      <c r="PRU152" s="165"/>
      <c r="PRV152" s="186"/>
      <c r="PRW152" s="165"/>
      <c r="PRX152" s="186"/>
      <c r="PRY152" s="165"/>
      <c r="PRZ152" s="186"/>
      <c r="PSA152" s="165"/>
      <c r="PSB152" s="186"/>
      <c r="PSC152" s="165"/>
      <c r="PSD152" s="186"/>
      <c r="PSE152" s="165"/>
      <c r="PSF152" s="186"/>
      <c r="PSG152" s="165"/>
      <c r="PSH152" s="186"/>
      <c r="PSI152" s="165"/>
      <c r="PSJ152" s="186"/>
      <c r="PSK152" s="165"/>
      <c r="PSL152" s="186"/>
      <c r="PSM152" s="165"/>
      <c r="PSN152" s="186"/>
      <c r="PSO152" s="165"/>
      <c r="PSP152" s="186"/>
      <c r="PSQ152" s="165"/>
      <c r="PSR152" s="186"/>
      <c r="PSS152" s="165"/>
      <c r="PST152" s="186"/>
      <c r="PSU152" s="165"/>
      <c r="PSV152" s="186"/>
      <c r="PSW152" s="165"/>
      <c r="PSX152" s="186"/>
      <c r="PSY152" s="165"/>
      <c r="PSZ152" s="186"/>
      <c r="PTA152" s="165"/>
      <c r="PTB152" s="186"/>
      <c r="PTC152" s="165"/>
      <c r="PTD152" s="186"/>
      <c r="PTE152" s="165"/>
      <c r="PTF152" s="186"/>
      <c r="PTG152" s="165"/>
      <c r="PTH152" s="186"/>
      <c r="PTI152" s="165"/>
      <c r="PTJ152" s="186"/>
      <c r="PTK152" s="165"/>
      <c r="PTL152" s="186"/>
      <c r="PTM152" s="165"/>
      <c r="PTN152" s="186"/>
      <c r="PTO152" s="165"/>
      <c r="PTP152" s="186"/>
      <c r="PTQ152" s="165"/>
      <c r="PTR152" s="186"/>
      <c r="PTS152" s="165"/>
      <c r="PTT152" s="186"/>
      <c r="PTU152" s="165"/>
      <c r="PTV152" s="186"/>
      <c r="PTW152" s="165"/>
      <c r="PTX152" s="186"/>
      <c r="PTY152" s="165"/>
      <c r="PTZ152" s="186"/>
      <c r="PUA152" s="165"/>
      <c r="PUB152" s="186"/>
      <c r="PUC152" s="165"/>
      <c r="PUD152" s="186"/>
      <c r="PUE152" s="165"/>
      <c r="PUF152" s="186"/>
      <c r="PUG152" s="165"/>
      <c r="PUH152" s="186"/>
      <c r="PUI152" s="165"/>
      <c r="PUJ152" s="186"/>
      <c r="PUK152" s="165"/>
      <c r="PUL152" s="186"/>
      <c r="PUM152" s="165"/>
      <c r="PUN152" s="186"/>
      <c r="PUO152" s="165"/>
      <c r="PUP152" s="186"/>
      <c r="PUQ152" s="165"/>
      <c r="PUR152" s="186"/>
      <c r="PUS152" s="165"/>
      <c r="PUT152" s="186"/>
      <c r="PUU152" s="165"/>
      <c r="PUV152" s="186"/>
      <c r="PUW152" s="165"/>
      <c r="PUX152" s="186"/>
      <c r="PUY152" s="165"/>
      <c r="PUZ152" s="186"/>
      <c r="PVA152" s="165"/>
      <c r="PVB152" s="186"/>
      <c r="PVC152" s="165"/>
      <c r="PVD152" s="186"/>
      <c r="PVE152" s="165"/>
      <c r="PVF152" s="186"/>
      <c r="PVG152" s="165"/>
      <c r="PVH152" s="186"/>
      <c r="PVI152" s="165"/>
      <c r="PVJ152" s="186"/>
      <c r="PVK152" s="165"/>
      <c r="PVL152" s="186"/>
      <c r="PVM152" s="165"/>
      <c r="PVN152" s="186"/>
      <c r="PVO152" s="165"/>
      <c r="PVP152" s="186"/>
      <c r="PVQ152" s="165"/>
      <c r="PVR152" s="186"/>
      <c r="PVS152" s="165"/>
      <c r="PVT152" s="186"/>
      <c r="PVU152" s="165"/>
      <c r="PVV152" s="186"/>
      <c r="PVW152" s="165"/>
      <c r="PVX152" s="186"/>
      <c r="PVY152" s="165"/>
      <c r="PVZ152" s="186"/>
      <c r="PWA152" s="165"/>
      <c r="PWB152" s="186"/>
      <c r="PWC152" s="165"/>
      <c r="PWD152" s="186"/>
      <c r="PWE152" s="165"/>
      <c r="PWF152" s="186"/>
      <c r="PWG152" s="165"/>
      <c r="PWH152" s="186"/>
      <c r="PWI152" s="165"/>
      <c r="PWJ152" s="186"/>
      <c r="PWK152" s="165"/>
      <c r="PWL152" s="186"/>
      <c r="PWM152" s="165"/>
      <c r="PWN152" s="186"/>
      <c r="PWO152" s="165"/>
      <c r="PWP152" s="186"/>
      <c r="PWQ152" s="165"/>
      <c r="PWR152" s="186"/>
      <c r="PWS152" s="165"/>
      <c r="PWT152" s="186"/>
      <c r="PWU152" s="165"/>
      <c r="PWV152" s="186"/>
      <c r="PWW152" s="165"/>
      <c r="PWX152" s="186"/>
      <c r="PWY152" s="165"/>
      <c r="PWZ152" s="186"/>
      <c r="PXA152" s="165"/>
      <c r="PXB152" s="186"/>
      <c r="PXC152" s="165"/>
      <c r="PXD152" s="186"/>
      <c r="PXE152" s="165"/>
      <c r="PXF152" s="186"/>
      <c r="PXG152" s="165"/>
      <c r="PXH152" s="186"/>
      <c r="PXI152" s="165"/>
      <c r="PXJ152" s="186"/>
      <c r="PXK152" s="165"/>
      <c r="PXL152" s="186"/>
      <c r="PXM152" s="165"/>
      <c r="PXN152" s="186"/>
      <c r="PXO152" s="165"/>
      <c r="PXP152" s="186"/>
      <c r="PXQ152" s="165"/>
      <c r="PXR152" s="186"/>
      <c r="PXS152" s="165"/>
      <c r="PXT152" s="186"/>
      <c r="PXU152" s="165"/>
      <c r="PXV152" s="186"/>
      <c r="PXW152" s="165"/>
      <c r="PXX152" s="186"/>
      <c r="PXY152" s="165"/>
      <c r="PXZ152" s="186"/>
      <c r="PYA152" s="165"/>
      <c r="PYB152" s="186"/>
      <c r="PYC152" s="165"/>
      <c r="PYD152" s="186"/>
      <c r="PYE152" s="165"/>
      <c r="PYF152" s="186"/>
      <c r="PYG152" s="165"/>
      <c r="PYH152" s="186"/>
      <c r="PYI152" s="165"/>
      <c r="PYJ152" s="186"/>
      <c r="PYK152" s="165"/>
      <c r="PYL152" s="186"/>
      <c r="PYM152" s="165"/>
      <c r="PYN152" s="186"/>
      <c r="PYO152" s="165"/>
      <c r="PYP152" s="186"/>
      <c r="PYQ152" s="165"/>
      <c r="PYR152" s="186"/>
      <c r="PYS152" s="165"/>
      <c r="PYT152" s="186"/>
      <c r="PYU152" s="165"/>
      <c r="PYV152" s="186"/>
      <c r="PYW152" s="165"/>
      <c r="PYX152" s="186"/>
      <c r="PYY152" s="165"/>
      <c r="PYZ152" s="186"/>
      <c r="PZA152" s="165"/>
      <c r="PZB152" s="186"/>
      <c r="PZC152" s="165"/>
      <c r="PZD152" s="186"/>
      <c r="PZE152" s="165"/>
      <c r="PZF152" s="186"/>
      <c r="PZG152" s="165"/>
      <c r="PZH152" s="186"/>
      <c r="PZI152" s="165"/>
      <c r="PZJ152" s="186"/>
      <c r="PZK152" s="165"/>
      <c r="PZL152" s="186"/>
      <c r="PZM152" s="165"/>
      <c r="PZN152" s="186"/>
      <c r="PZO152" s="165"/>
      <c r="PZP152" s="186"/>
      <c r="PZQ152" s="165"/>
      <c r="PZR152" s="186"/>
      <c r="PZS152" s="165"/>
      <c r="PZT152" s="186"/>
      <c r="PZU152" s="165"/>
      <c r="PZV152" s="186"/>
      <c r="PZW152" s="165"/>
      <c r="PZX152" s="186"/>
      <c r="PZY152" s="165"/>
      <c r="PZZ152" s="186"/>
      <c r="QAA152" s="165"/>
      <c r="QAB152" s="186"/>
      <c r="QAC152" s="165"/>
      <c r="QAD152" s="186"/>
      <c r="QAE152" s="165"/>
      <c r="QAF152" s="186"/>
      <c r="QAG152" s="165"/>
      <c r="QAH152" s="186"/>
      <c r="QAI152" s="165"/>
      <c r="QAJ152" s="186"/>
      <c r="QAK152" s="165"/>
      <c r="QAL152" s="186"/>
      <c r="QAM152" s="165"/>
      <c r="QAN152" s="186"/>
      <c r="QAO152" s="165"/>
      <c r="QAP152" s="186"/>
      <c r="QAQ152" s="165"/>
      <c r="QAR152" s="186"/>
      <c r="QAS152" s="165"/>
      <c r="QAT152" s="186"/>
      <c r="QAU152" s="165"/>
      <c r="QAV152" s="186"/>
      <c r="QAW152" s="165"/>
      <c r="QAX152" s="186"/>
      <c r="QAY152" s="165"/>
      <c r="QAZ152" s="186"/>
      <c r="QBA152" s="165"/>
      <c r="QBB152" s="186"/>
      <c r="QBC152" s="165"/>
      <c r="QBD152" s="186"/>
      <c r="QBE152" s="165"/>
      <c r="QBF152" s="186"/>
      <c r="QBG152" s="165"/>
      <c r="QBH152" s="186"/>
      <c r="QBI152" s="165"/>
      <c r="QBJ152" s="186"/>
      <c r="QBK152" s="165"/>
      <c r="QBL152" s="186"/>
      <c r="QBM152" s="165"/>
      <c r="QBN152" s="186"/>
      <c r="QBO152" s="165"/>
      <c r="QBP152" s="186"/>
      <c r="QBQ152" s="165"/>
      <c r="QBR152" s="186"/>
      <c r="QBS152" s="165"/>
      <c r="QBT152" s="186"/>
      <c r="QBU152" s="165"/>
      <c r="QBV152" s="186"/>
      <c r="QBW152" s="165"/>
      <c r="QBX152" s="186"/>
      <c r="QBY152" s="165"/>
      <c r="QBZ152" s="186"/>
      <c r="QCA152" s="165"/>
      <c r="QCB152" s="186"/>
      <c r="QCC152" s="165"/>
      <c r="QCD152" s="186"/>
      <c r="QCE152" s="165"/>
      <c r="QCF152" s="186"/>
      <c r="QCG152" s="165"/>
      <c r="QCH152" s="186"/>
      <c r="QCI152" s="165"/>
      <c r="QCJ152" s="186"/>
      <c r="QCK152" s="165"/>
      <c r="QCL152" s="186"/>
      <c r="QCM152" s="165"/>
      <c r="QCN152" s="186"/>
      <c r="QCO152" s="165"/>
      <c r="QCP152" s="186"/>
      <c r="QCQ152" s="165"/>
      <c r="QCR152" s="186"/>
      <c r="QCS152" s="165"/>
      <c r="QCT152" s="186"/>
      <c r="QCU152" s="165"/>
      <c r="QCV152" s="186"/>
      <c r="QCW152" s="165"/>
      <c r="QCX152" s="186"/>
      <c r="QCY152" s="165"/>
      <c r="QCZ152" s="186"/>
      <c r="QDA152" s="165"/>
      <c r="QDB152" s="186"/>
      <c r="QDC152" s="165"/>
      <c r="QDD152" s="186"/>
      <c r="QDE152" s="165"/>
      <c r="QDF152" s="186"/>
      <c r="QDG152" s="165"/>
      <c r="QDH152" s="186"/>
      <c r="QDI152" s="165"/>
      <c r="QDJ152" s="186"/>
      <c r="QDK152" s="165"/>
      <c r="QDL152" s="186"/>
      <c r="QDM152" s="165"/>
      <c r="QDN152" s="186"/>
      <c r="QDO152" s="165"/>
      <c r="QDP152" s="186"/>
      <c r="QDQ152" s="165"/>
      <c r="QDR152" s="186"/>
      <c r="QDS152" s="165"/>
      <c r="QDT152" s="186"/>
      <c r="QDU152" s="165"/>
      <c r="QDV152" s="186"/>
      <c r="QDW152" s="165"/>
      <c r="QDX152" s="186"/>
      <c r="QDY152" s="165"/>
      <c r="QDZ152" s="186"/>
      <c r="QEA152" s="165"/>
      <c r="QEB152" s="186"/>
      <c r="QEC152" s="165"/>
      <c r="QED152" s="186"/>
      <c r="QEE152" s="165"/>
      <c r="QEF152" s="186"/>
      <c r="QEG152" s="165"/>
      <c r="QEH152" s="186"/>
      <c r="QEI152" s="165"/>
      <c r="QEJ152" s="186"/>
      <c r="QEK152" s="165"/>
      <c r="QEL152" s="186"/>
      <c r="QEM152" s="165"/>
      <c r="QEN152" s="186"/>
      <c r="QEO152" s="165"/>
      <c r="QEP152" s="186"/>
      <c r="QEQ152" s="165"/>
      <c r="QER152" s="186"/>
      <c r="QES152" s="165"/>
      <c r="QET152" s="186"/>
      <c r="QEU152" s="165"/>
      <c r="QEV152" s="186"/>
      <c r="QEW152" s="165"/>
      <c r="QEX152" s="186"/>
      <c r="QEY152" s="165"/>
      <c r="QEZ152" s="186"/>
      <c r="QFA152" s="165"/>
      <c r="QFB152" s="186"/>
      <c r="QFC152" s="165"/>
      <c r="QFD152" s="186"/>
      <c r="QFE152" s="165"/>
      <c r="QFF152" s="186"/>
      <c r="QFG152" s="165"/>
      <c r="QFH152" s="186"/>
      <c r="QFI152" s="165"/>
      <c r="QFJ152" s="186"/>
      <c r="QFK152" s="165"/>
      <c r="QFL152" s="186"/>
      <c r="QFM152" s="165"/>
      <c r="QFN152" s="186"/>
      <c r="QFO152" s="165"/>
      <c r="QFP152" s="186"/>
      <c r="QFQ152" s="165"/>
      <c r="QFR152" s="186"/>
      <c r="QFS152" s="165"/>
      <c r="QFT152" s="186"/>
      <c r="QFU152" s="165"/>
      <c r="QFV152" s="186"/>
      <c r="QFW152" s="165"/>
      <c r="QFX152" s="186"/>
      <c r="QFY152" s="165"/>
      <c r="QFZ152" s="186"/>
      <c r="QGA152" s="165"/>
      <c r="QGB152" s="186"/>
      <c r="QGC152" s="165"/>
      <c r="QGD152" s="186"/>
      <c r="QGE152" s="165"/>
      <c r="QGF152" s="186"/>
      <c r="QGG152" s="165"/>
      <c r="QGH152" s="186"/>
      <c r="QGI152" s="165"/>
      <c r="QGJ152" s="186"/>
      <c r="QGK152" s="165"/>
      <c r="QGL152" s="186"/>
      <c r="QGM152" s="165"/>
      <c r="QGN152" s="186"/>
      <c r="QGO152" s="165"/>
      <c r="QGP152" s="186"/>
      <c r="QGQ152" s="165"/>
      <c r="QGR152" s="186"/>
      <c r="QGS152" s="165"/>
      <c r="QGT152" s="186"/>
      <c r="QGU152" s="165"/>
      <c r="QGV152" s="186"/>
      <c r="QGW152" s="165"/>
      <c r="QGX152" s="186"/>
      <c r="QGY152" s="165"/>
      <c r="QGZ152" s="186"/>
      <c r="QHA152" s="165"/>
      <c r="QHB152" s="186"/>
      <c r="QHC152" s="165"/>
      <c r="QHD152" s="186"/>
      <c r="QHE152" s="165"/>
      <c r="QHF152" s="186"/>
      <c r="QHG152" s="165"/>
      <c r="QHH152" s="186"/>
      <c r="QHI152" s="165"/>
      <c r="QHJ152" s="186"/>
      <c r="QHK152" s="165"/>
      <c r="QHL152" s="186"/>
      <c r="QHM152" s="165"/>
      <c r="QHN152" s="186"/>
      <c r="QHO152" s="165"/>
      <c r="QHP152" s="186"/>
      <c r="QHQ152" s="165"/>
      <c r="QHR152" s="186"/>
      <c r="QHS152" s="165"/>
      <c r="QHT152" s="186"/>
      <c r="QHU152" s="165"/>
      <c r="QHV152" s="186"/>
      <c r="QHW152" s="165"/>
      <c r="QHX152" s="186"/>
      <c r="QHY152" s="165"/>
      <c r="QHZ152" s="186"/>
      <c r="QIA152" s="165"/>
      <c r="QIB152" s="186"/>
      <c r="QIC152" s="165"/>
      <c r="QID152" s="186"/>
      <c r="QIE152" s="165"/>
      <c r="QIF152" s="186"/>
      <c r="QIG152" s="165"/>
      <c r="QIH152" s="186"/>
      <c r="QII152" s="165"/>
      <c r="QIJ152" s="186"/>
      <c r="QIK152" s="165"/>
      <c r="QIL152" s="186"/>
      <c r="QIM152" s="165"/>
      <c r="QIN152" s="186"/>
      <c r="QIO152" s="165"/>
      <c r="QIP152" s="186"/>
      <c r="QIQ152" s="165"/>
      <c r="QIR152" s="186"/>
      <c r="QIS152" s="165"/>
      <c r="QIT152" s="186"/>
      <c r="QIU152" s="165"/>
      <c r="QIV152" s="186"/>
      <c r="QIW152" s="165"/>
      <c r="QIX152" s="186"/>
      <c r="QIY152" s="165"/>
      <c r="QIZ152" s="186"/>
      <c r="QJA152" s="165"/>
      <c r="QJB152" s="186"/>
      <c r="QJC152" s="165"/>
      <c r="QJD152" s="186"/>
      <c r="QJE152" s="165"/>
      <c r="QJF152" s="186"/>
      <c r="QJG152" s="165"/>
      <c r="QJH152" s="186"/>
      <c r="QJI152" s="165"/>
      <c r="QJJ152" s="186"/>
      <c r="QJK152" s="165"/>
      <c r="QJL152" s="186"/>
      <c r="QJM152" s="165"/>
      <c r="QJN152" s="186"/>
      <c r="QJO152" s="165"/>
      <c r="QJP152" s="186"/>
      <c r="QJQ152" s="165"/>
      <c r="QJR152" s="186"/>
      <c r="QJS152" s="165"/>
      <c r="QJT152" s="186"/>
      <c r="QJU152" s="165"/>
      <c r="QJV152" s="186"/>
      <c r="QJW152" s="165"/>
      <c r="QJX152" s="186"/>
      <c r="QJY152" s="165"/>
      <c r="QJZ152" s="186"/>
      <c r="QKA152" s="165"/>
      <c r="QKB152" s="186"/>
      <c r="QKC152" s="165"/>
      <c r="QKD152" s="186"/>
      <c r="QKE152" s="165"/>
      <c r="QKF152" s="186"/>
      <c r="QKG152" s="165"/>
      <c r="QKH152" s="186"/>
      <c r="QKI152" s="165"/>
      <c r="QKJ152" s="186"/>
      <c r="QKK152" s="165"/>
      <c r="QKL152" s="186"/>
      <c r="QKM152" s="165"/>
      <c r="QKN152" s="186"/>
      <c r="QKO152" s="165"/>
      <c r="QKP152" s="186"/>
      <c r="QKQ152" s="165"/>
      <c r="QKR152" s="186"/>
      <c r="QKS152" s="165"/>
      <c r="QKT152" s="186"/>
      <c r="QKU152" s="165"/>
      <c r="QKV152" s="186"/>
      <c r="QKW152" s="165"/>
      <c r="QKX152" s="186"/>
      <c r="QKY152" s="165"/>
      <c r="QKZ152" s="186"/>
      <c r="QLA152" s="165"/>
      <c r="QLB152" s="186"/>
      <c r="QLC152" s="165"/>
      <c r="QLD152" s="186"/>
      <c r="QLE152" s="165"/>
      <c r="QLF152" s="186"/>
      <c r="QLG152" s="165"/>
      <c r="QLH152" s="186"/>
      <c r="QLI152" s="165"/>
      <c r="QLJ152" s="186"/>
      <c r="QLK152" s="165"/>
      <c r="QLL152" s="186"/>
      <c r="QLM152" s="165"/>
      <c r="QLN152" s="186"/>
      <c r="QLO152" s="165"/>
      <c r="QLP152" s="186"/>
      <c r="QLQ152" s="165"/>
      <c r="QLR152" s="186"/>
      <c r="QLS152" s="165"/>
      <c r="QLT152" s="186"/>
      <c r="QLU152" s="165"/>
      <c r="QLV152" s="186"/>
      <c r="QLW152" s="165"/>
      <c r="QLX152" s="186"/>
      <c r="QLY152" s="165"/>
      <c r="QLZ152" s="186"/>
      <c r="QMA152" s="165"/>
      <c r="QMB152" s="186"/>
      <c r="QMC152" s="165"/>
      <c r="QMD152" s="186"/>
      <c r="QME152" s="165"/>
      <c r="QMF152" s="186"/>
      <c r="QMG152" s="165"/>
      <c r="QMH152" s="186"/>
      <c r="QMI152" s="165"/>
      <c r="QMJ152" s="186"/>
      <c r="QMK152" s="165"/>
      <c r="QML152" s="186"/>
      <c r="QMM152" s="165"/>
      <c r="QMN152" s="186"/>
      <c r="QMO152" s="165"/>
      <c r="QMP152" s="186"/>
      <c r="QMQ152" s="165"/>
      <c r="QMR152" s="186"/>
      <c r="QMS152" s="165"/>
      <c r="QMT152" s="186"/>
      <c r="QMU152" s="165"/>
      <c r="QMV152" s="186"/>
      <c r="QMW152" s="165"/>
      <c r="QMX152" s="186"/>
      <c r="QMY152" s="165"/>
      <c r="QMZ152" s="186"/>
      <c r="QNA152" s="165"/>
      <c r="QNB152" s="186"/>
      <c r="QNC152" s="165"/>
      <c r="QND152" s="186"/>
      <c r="QNE152" s="165"/>
      <c r="QNF152" s="186"/>
      <c r="QNG152" s="165"/>
      <c r="QNH152" s="186"/>
      <c r="QNI152" s="165"/>
      <c r="QNJ152" s="186"/>
      <c r="QNK152" s="165"/>
      <c r="QNL152" s="186"/>
      <c r="QNM152" s="165"/>
      <c r="QNN152" s="186"/>
      <c r="QNO152" s="165"/>
      <c r="QNP152" s="186"/>
      <c r="QNQ152" s="165"/>
      <c r="QNR152" s="186"/>
      <c r="QNS152" s="165"/>
      <c r="QNT152" s="186"/>
      <c r="QNU152" s="165"/>
      <c r="QNV152" s="186"/>
      <c r="QNW152" s="165"/>
      <c r="QNX152" s="186"/>
      <c r="QNY152" s="165"/>
      <c r="QNZ152" s="186"/>
      <c r="QOA152" s="165"/>
      <c r="QOB152" s="186"/>
      <c r="QOC152" s="165"/>
      <c r="QOD152" s="186"/>
      <c r="QOE152" s="165"/>
      <c r="QOF152" s="186"/>
      <c r="QOG152" s="165"/>
      <c r="QOH152" s="186"/>
      <c r="QOI152" s="165"/>
      <c r="QOJ152" s="186"/>
      <c r="QOK152" s="165"/>
      <c r="QOL152" s="186"/>
      <c r="QOM152" s="165"/>
      <c r="QON152" s="186"/>
      <c r="QOO152" s="165"/>
      <c r="QOP152" s="186"/>
      <c r="QOQ152" s="165"/>
      <c r="QOR152" s="186"/>
      <c r="QOS152" s="165"/>
      <c r="QOT152" s="186"/>
      <c r="QOU152" s="165"/>
      <c r="QOV152" s="186"/>
      <c r="QOW152" s="165"/>
      <c r="QOX152" s="186"/>
      <c r="QOY152" s="165"/>
      <c r="QOZ152" s="186"/>
      <c r="QPA152" s="165"/>
      <c r="QPB152" s="186"/>
      <c r="QPC152" s="165"/>
      <c r="QPD152" s="186"/>
      <c r="QPE152" s="165"/>
      <c r="QPF152" s="186"/>
      <c r="QPG152" s="165"/>
      <c r="QPH152" s="186"/>
      <c r="QPI152" s="165"/>
      <c r="QPJ152" s="186"/>
      <c r="QPK152" s="165"/>
      <c r="QPL152" s="186"/>
      <c r="QPM152" s="165"/>
      <c r="QPN152" s="186"/>
      <c r="QPO152" s="165"/>
      <c r="QPP152" s="186"/>
      <c r="QPQ152" s="165"/>
      <c r="QPR152" s="186"/>
      <c r="QPS152" s="165"/>
      <c r="QPT152" s="186"/>
      <c r="QPU152" s="165"/>
      <c r="QPV152" s="186"/>
      <c r="QPW152" s="165"/>
      <c r="QPX152" s="186"/>
      <c r="QPY152" s="165"/>
      <c r="QPZ152" s="186"/>
      <c r="QQA152" s="165"/>
      <c r="QQB152" s="186"/>
      <c r="QQC152" s="165"/>
      <c r="QQD152" s="186"/>
      <c r="QQE152" s="165"/>
      <c r="QQF152" s="186"/>
      <c r="QQG152" s="165"/>
      <c r="QQH152" s="186"/>
      <c r="QQI152" s="165"/>
      <c r="QQJ152" s="186"/>
      <c r="QQK152" s="165"/>
      <c r="QQL152" s="186"/>
      <c r="QQM152" s="165"/>
      <c r="QQN152" s="186"/>
      <c r="QQO152" s="165"/>
      <c r="QQP152" s="186"/>
      <c r="QQQ152" s="165"/>
      <c r="QQR152" s="186"/>
      <c r="QQS152" s="165"/>
      <c r="QQT152" s="186"/>
      <c r="QQU152" s="165"/>
      <c r="QQV152" s="186"/>
      <c r="QQW152" s="165"/>
      <c r="QQX152" s="186"/>
      <c r="QQY152" s="165"/>
      <c r="QQZ152" s="186"/>
      <c r="QRA152" s="165"/>
      <c r="QRB152" s="186"/>
      <c r="QRC152" s="165"/>
      <c r="QRD152" s="186"/>
      <c r="QRE152" s="165"/>
      <c r="QRF152" s="186"/>
      <c r="QRG152" s="165"/>
      <c r="QRH152" s="186"/>
      <c r="QRI152" s="165"/>
      <c r="QRJ152" s="186"/>
      <c r="QRK152" s="165"/>
      <c r="QRL152" s="186"/>
      <c r="QRM152" s="165"/>
      <c r="QRN152" s="186"/>
      <c r="QRO152" s="165"/>
      <c r="QRP152" s="186"/>
      <c r="QRQ152" s="165"/>
      <c r="QRR152" s="186"/>
      <c r="QRS152" s="165"/>
      <c r="QRT152" s="186"/>
      <c r="QRU152" s="165"/>
      <c r="QRV152" s="186"/>
      <c r="QRW152" s="165"/>
      <c r="QRX152" s="186"/>
      <c r="QRY152" s="165"/>
      <c r="QRZ152" s="186"/>
      <c r="QSA152" s="165"/>
      <c r="QSB152" s="186"/>
      <c r="QSC152" s="165"/>
      <c r="QSD152" s="186"/>
      <c r="QSE152" s="165"/>
      <c r="QSF152" s="186"/>
      <c r="QSG152" s="165"/>
      <c r="QSH152" s="186"/>
      <c r="QSI152" s="165"/>
      <c r="QSJ152" s="186"/>
      <c r="QSK152" s="165"/>
      <c r="QSL152" s="186"/>
      <c r="QSM152" s="165"/>
      <c r="QSN152" s="186"/>
      <c r="QSO152" s="165"/>
      <c r="QSP152" s="186"/>
      <c r="QSQ152" s="165"/>
      <c r="QSR152" s="186"/>
      <c r="QSS152" s="165"/>
      <c r="QST152" s="186"/>
      <c r="QSU152" s="165"/>
      <c r="QSV152" s="186"/>
      <c r="QSW152" s="165"/>
      <c r="QSX152" s="186"/>
      <c r="QSY152" s="165"/>
      <c r="QSZ152" s="186"/>
      <c r="QTA152" s="165"/>
      <c r="QTB152" s="186"/>
      <c r="QTC152" s="165"/>
      <c r="QTD152" s="186"/>
      <c r="QTE152" s="165"/>
      <c r="QTF152" s="186"/>
      <c r="QTG152" s="165"/>
      <c r="QTH152" s="186"/>
      <c r="QTI152" s="165"/>
      <c r="QTJ152" s="186"/>
      <c r="QTK152" s="165"/>
      <c r="QTL152" s="186"/>
      <c r="QTM152" s="165"/>
      <c r="QTN152" s="186"/>
      <c r="QTO152" s="165"/>
      <c r="QTP152" s="186"/>
      <c r="QTQ152" s="165"/>
      <c r="QTR152" s="186"/>
      <c r="QTS152" s="165"/>
      <c r="QTT152" s="186"/>
      <c r="QTU152" s="165"/>
      <c r="QTV152" s="186"/>
      <c r="QTW152" s="165"/>
      <c r="QTX152" s="186"/>
      <c r="QTY152" s="165"/>
      <c r="QTZ152" s="186"/>
      <c r="QUA152" s="165"/>
      <c r="QUB152" s="186"/>
      <c r="QUC152" s="165"/>
      <c r="QUD152" s="186"/>
      <c r="QUE152" s="165"/>
      <c r="QUF152" s="186"/>
      <c r="QUG152" s="165"/>
      <c r="QUH152" s="186"/>
      <c r="QUI152" s="165"/>
      <c r="QUJ152" s="186"/>
      <c r="QUK152" s="165"/>
      <c r="QUL152" s="186"/>
      <c r="QUM152" s="165"/>
      <c r="QUN152" s="186"/>
      <c r="QUO152" s="165"/>
      <c r="QUP152" s="186"/>
      <c r="QUQ152" s="165"/>
      <c r="QUR152" s="186"/>
      <c r="QUS152" s="165"/>
      <c r="QUT152" s="186"/>
      <c r="QUU152" s="165"/>
      <c r="QUV152" s="186"/>
      <c r="QUW152" s="165"/>
      <c r="QUX152" s="186"/>
      <c r="QUY152" s="165"/>
      <c r="QUZ152" s="186"/>
      <c r="QVA152" s="165"/>
      <c r="QVB152" s="186"/>
      <c r="QVC152" s="165"/>
      <c r="QVD152" s="186"/>
      <c r="QVE152" s="165"/>
      <c r="QVF152" s="186"/>
      <c r="QVG152" s="165"/>
      <c r="QVH152" s="186"/>
      <c r="QVI152" s="165"/>
      <c r="QVJ152" s="186"/>
      <c r="QVK152" s="165"/>
      <c r="QVL152" s="186"/>
      <c r="QVM152" s="165"/>
      <c r="QVN152" s="186"/>
      <c r="QVO152" s="165"/>
      <c r="QVP152" s="186"/>
      <c r="QVQ152" s="165"/>
      <c r="QVR152" s="186"/>
      <c r="QVS152" s="165"/>
      <c r="QVT152" s="186"/>
      <c r="QVU152" s="165"/>
      <c r="QVV152" s="186"/>
      <c r="QVW152" s="165"/>
      <c r="QVX152" s="186"/>
      <c r="QVY152" s="165"/>
      <c r="QVZ152" s="186"/>
      <c r="QWA152" s="165"/>
      <c r="QWB152" s="186"/>
      <c r="QWC152" s="165"/>
      <c r="QWD152" s="186"/>
      <c r="QWE152" s="165"/>
      <c r="QWF152" s="186"/>
      <c r="QWG152" s="165"/>
      <c r="QWH152" s="186"/>
      <c r="QWI152" s="165"/>
      <c r="QWJ152" s="186"/>
      <c r="QWK152" s="165"/>
      <c r="QWL152" s="186"/>
      <c r="QWM152" s="165"/>
      <c r="QWN152" s="186"/>
      <c r="QWO152" s="165"/>
      <c r="QWP152" s="186"/>
      <c r="QWQ152" s="165"/>
      <c r="QWR152" s="186"/>
      <c r="QWS152" s="165"/>
      <c r="QWT152" s="186"/>
      <c r="QWU152" s="165"/>
      <c r="QWV152" s="186"/>
      <c r="QWW152" s="165"/>
      <c r="QWX152" s="186"/>
      <c r="QWY152" s="165"/>
      <c r="QWZ152" s="186"/>
      <c r="QXA152" s="165"/>
      <c r="QXB152" s="186"/>
      <c r="QXC152" s="165"/>
      <c r="QXD152" s="186"/>
      <c r="QXE152" s="165"/>
      <c r="QXF152" s="186"/>
      <c r="QXG152" s="165"/>
      <c r="QXH152" s="186"/>
      <c r="QXI152" s="165"/>
      <c r="QXJ152" s="186"/>
      <c r="QXK152" s="165"/>
      <c r="QXL152" s="186"/>
      <c r="QXM152" s="165"/>
      <c r="QXN152" s="186"/>
      <c r="QXO152" s="165"/>
      <c r="QXP152" s="186"/>
      <c r="QXQ152" s="165"/>
      <c r="QXR152" s="186"/>
      <c r="QXS152" s="165"/>
      <c r="QXT152" s="186"/>
      <c r="QXU152" s="165"/>
      <c r="QXV152" s="186"/>
      <c r="QXW152" s="165"/>
      <c r="QXX152" s="186"/>
      <c r="QXY152" s="165"/>
      <c r="QXZ152" s="186"/>
      <c r="QYA152" s="165"/>
      <c r="QYB152" s="186"/>
      <c r="QYC152" s="165"/>
      <c r="QYD152" s="186"/>
      <c r="QYE152" s="165"/>
      <c r="QYF152" s="186"/>
      <c r="QYG152" s="165"/>
      <c r="QYH152" s="186"/>
      <c r="QYI152" s="165"/>
      <c r="QYJ152" s="186"/>
      <c r="QYK152" s="165"/>
      <c r="QYL152" s="186"/>
      <c r="QYM152" s="165"/>
      <c r="QYN152" s="186"/>
      <c r="QYO152" s="165"/>
      <c r="QYP152" s="186"/>
      <c r="QYQ152" s="165"/>
      <c r="QYR152" s="186"/>
      <c r="QYS152" s="165"/>
      <c r="QYT152" s="186"/>
      <c r="QYU152" s="165"/>
      <c r="QYV152" s="186"/>
      <c r="QYW152" s="165"/>
      <c r="QYX152" s="186"/>
      <c r="QYY152" s="165"/>
      <c r="QYZ152" s="186"/>
      <c r="QZA152" s="165"/>
      <c r="QZB152" s="186"/>
      <c r="QZC152" s="165"/>
      <c r="QZD152" s="186"/>
      <c r="QZE152" s="165"/>
      <c r="QZF152" s="186"/>
      <c r="QZG152" s="165"/>
      <c r="QZH152" s="186"/>
      <c r="QZI152" s="165"/>
      <c r="QZJ152" s="186"/>
      <c r="QZK152" s="165"/>
      <c r="QZL152" s="186"/>
      <c r="QZM152" s="165"/>
      <c r="QZN152" s="186"/>
      <c r="QZO152" s="165"/>
      <c r="QZP152" s="186"/>
      <c r="QZQ152" s="165"/>
      <c r="QZR152" s="186"/>
      <c r="QZS152" s="165"/>
      <c r="QZT152" s="186"/>
      <c r="QZU152" s="165"/>
      <c r="QZV152" s="186"/>
      <c r="QZW152" s="165"/>
      <c r="QZX152" s="186"/>
      <c r="QZY152" s="165"/>
      <c r="QZZ152" s="186"/>
      <c r="RAA152" s="165"/>
      <c r="RAB152" s="186"/>
      <c r="RAC152" s="165"/>
      <c r="RAD152" s="186"/>
      <c r="RAE152" s="165"/>
      <c r="RAF152" s="186"/>
      <c r="RAG152" s="165"/>
      <c r="RAH152" s="186"/>
      <c r="RAI152" s="165"/>
      <c r="RAJ152" s="186"/>
      <c r="RAK152" s="165"/>
      <c r="RAL152" s="186"/>
      <c r="RAM152" s="165"/>
      <c r="RAN152" s="186"/>
      <c r="RAO152" s="165"/>
      <c r="RAP152" s="186"/>
      <c r="RAQ152" s="165"/>
      <c r="RAR152" s="186"/>
      <c r="RAS152" s="165"/>
      <c r="RAT152" s="186"/>
      <c r="RAU152" s="165"/>
      <c r="RAV152" s="186"/>
      <c r="RAW152" s="165"/>
      <c r="RAX152" s="186"/>
      <c r="RAY152" s="165"/>
      <c r="RAZ152" s="186"/>
      <c r="RBA152" s="165"/>
      <c r="RBB152" s="186"/>
      <c r="RBC152" s="165"/>
      <c r="RBD152" s="186"/>
      <c r="RBE152" s="165"/>
      <c r="RBF152" s="186"/>
      <c r="RBG152" s="165"/>
      <c r="RBH152" s="186"/>
      <c r="RBI152" s="165"/>
      <c r="RBJ152" s="186"/>
      <c r="RBK152" s="165"/>
      <c r="RBL152" s="186"/>
      <c r="RBM152" s="165"/>
      <c r="RBN152" s="186"/>
      <c r="RBO152" s="165"/>
      <c r="RBP152" s="186"/>
      <c r="RBQ152" s="165"/>
      <c r="RBR152" s="186"/>
      <c r="RBS152" s="165"/>
      <c r="RBT152" s="186"/>
      <c r="RBU152" s="165"/>
      <c r="RBV152" s="186"/>
      <c r="RBW152" s="165"/>
      <c r="RBX152" s="186"/>
      <c r="RBY152" s="165"/>
      <c r="RBZ152" s="186"/>
      <c r="RCA152" s="165"/>
      <c r="RCB152" s="186"/>
      <c r="RCC152" s="165"/>
      <c r="RCD152" s="186"/>
      <c r="RCE152" s="165"/>
      <c r="RCF152" s="186"/>
      <c r="RCG152" s="165"/>
      <c r="RCH152" s="186"/>
      <c r="RCI152" s="165"/>
      <c r="RCJ152" s="186"/>
      <c r="RCK152" s="165"/>
      <c r="RCL152" s="186"/>
      <c r="RCM152" s="165"/>
      <c r="RCN152" s="186"/>
      <c r="RCO152" s="165"/>
      <c r="RCP152" s="186"/>
      <c r="RCQ152" s="165"/>
      <c r="RCR152" s="186"/>
      <c r="RCS152" s="165"/>
      <c r="RCT152" s="186"/>
      <c r="RCU152" s="165"/>
      <c r="RCV152" s="186"/>
      <c r="RCW152" s="165"/>
      <c r="RCX152" s="186"/>
      <c r="RCY152" s="165"/>
      <c r="RCZ152" s="186"/>
      <c r="RDA152" s="165"/>
      <c r="RDB152" s="186"/>
      <c r="RDC152" s="165"/>
      <c r="RDD152" s="186"/>
      <c r="RDE152" s="165"/>
      <c r="RDF152" s="186"/>
      <c r="RDG152" s="165"/>
      <c r="RDH152" s="186"/>
      <c r="RDI152" s="165"/>
      <c r="RDJ152" s="186"/>
      <c r="RDK152" s="165"/>
      <c r="RDL152" s="186"/>
      <c r="RDM152" s="165"/>
      <c r="RDN152" s="186"/>
      <c r="RDO152" s="165"/>
      <c r="RDP152" s="186"/>
      <c r="RDQ152" s="165"/>
      <c r="RDR152" s="186"/>
      <c r="RDS152" s="165"/>
      <c r="RDT152" s="186"/>
      <c r="RDU152" s="165"/>
      <c r="RDV152" s="186"/>
      <c r="RDW152" s="165"/>
      <c r="RDX152" s="186"/>
      <c r="RDY152" s="165"/>
      <c r="RDZ152" s="186"/>
      <c r="REA152" s="165"/>
      <c r="REB152" s="186"/>
      <c r="REC152" s="165"/>
      <c r="RED152" s="186"/>
      <c r="REE152" s="165"/>
      <c r="REF152" s="186"/>
      <c r="REG152" s="165"/>
      <c r="REH152" s="186"/>
      <c r="REI152" s="165"/>
      <c r="REJ152" s="186"/>
      <c r="REK152" s="165"/>
      <c r="REL152" s="186"/>
      <c r="REM152" s="165"/>
      <c r="REN152" s="186"/>
      <c r="REO152" s="165"/>
      <c r="REP152" s="186"/>
      <c r="REQ152" s="165"/>
      <c r="RER152" s="186"/>
      <c r="RES152" s="165"/>
      <c r="RET152" s="186"/>
      <c r="REU152" s="165"/>
      <c r="REV152" s="186"/>
      <c r="REW152" s="165"/>
      <c r="REX152" s="186"/>
      <c r="REY152" s="165"/>
      <c r="REZ152" s="186"/>
      <c r="RFA152" s="165"/>
      <c r="RFB152" s="186"/>
      <c r="RFC152" s="165"/>
      <c r="RFD152" s="186"/>
      <c r="RFE152" s="165"/>
      <c r="RFF152" s="186"/>
      <c r="RFG152" s="165"/>
      <c r="RFH152" s="186"/>
      <c r="RFI152" s="165"/>
      <c r="RFJ152" s="186"/>
      <c r="RFK152" s="165"/>
      <c r="RFL152" s="186"/>
      <c r="RFM152" s="165"/>
      <c r="RFN152" s="186"/>
      <c r="RFO152" s="165"/>
      <c r="RFP152" s="186"/>
      <c r="RFQ152" s="165"/>
      <c r="RFR152" s="186"/>
      <c r="RFS152" s="165"/>
      <c r="RFT152" s="186"/>
      <c r="RFU152" s="165"/>
      <c r="RFV152" s="186"/>
      <c r="RFW152" s="165"/>
      <c r="RFX152" s="186"/>
      <c r="RFY152" s="165"/>
      <c r="RFZ152" s="186"/>
      <c r="RGA152" s="165"/>
      <c r="RGB152" s="186"/>
      <c r="RGC152" s="165"/>
      <c r="RGD152" s="186"/>
      <c r="RGE152" s="165"/>
      <c r="RGF152" s="186"/>
      <c r="RGG152" s="165"/>
      <c r="RGH152" s="186"/>
      <c r="RGI152" s="165"/>
      <c r="RGJ152" s="186"/>
      <c r="RGK152" s="165"/>
      <c r="RGL152" s="186"/>
      <c r="RGM152" s="165"/>
      <c r="RGN152" s="186"/>
      <c r="RGO152" s="165"/>
      <c r="RGP152" s="186"/>
      <c r="RGQ152" s="165"/>
      <c r="RGR152" s="186"/>
      <c r="RGS152" s="165"/>
      <c r="RGT152" s="186"/>
      <c r="RGU152" s="165"/>
      <c r="RGV152" s="186"/>
      <c r="RGW152" s="165"/>
      <c r="RGX152" s="186"/>
      <c r="RGY152" s="165"/>
      <c r="RGZ152" s="186"/>
      <c r="RHA152" s="165"/>
      <c r="RHB152" s="186"/>
      <c r="RHC152" s="165"/>
      <c r="RHD152" s="186"/>
      <c r="RHE152" s="165"/>
      <c r="RHF152" s="186"/>
      <c r="RHG152" s="165"/>
      <c r="RHH152" s="186"/>
      <c r="RHI152" s="165"/>
      <c r="RHJ152" s="186"/>
      <c r="RHK152" s="165"/>
      <c r="RHL152" s="186"/>
      <c r="RHM152" s="165"/>
      <c r="RHN152" s="186"/>
      <c r="RHO152" s="165"/>
      <c r="RHP152" s="186"/>
      <c r="RHQ152" s="165"/>
      <c r="RHR152" s="186"/>
      <c r="RHS152" s="165"/>
      <c r="RHT152" s="186"/>
      <c r="RHU152" s="165"/>
      <c r="RHV152" s="186"/>
      <c r="RHW152" s="165"/>
      <c r="RHX152" s="186"/>
      <c r="RHY152" s="165"/>
      <c r="RHZ152" s="186"/>
      <c r="RIA152" s="165"/>
      <c r="RIB152" s="186"/>
      <c r="RIC152" s="165"/>
      <c r="RID152" s="186"/>
      <c r="RIE152" s="165"/>
      <c r="RIF152" s="186"/>
      <c r="RIG152" s="165"/>
      <c r="RIH152" s="186"/>
      <c r="RII152" s="165"/>
      <c r="RIJ152" s="186"/>
      <c r="RIK152" s="165"/>
      <c r="RIL152" s="186"/>
      <c r="RIM152" s="165"/>
      <c r="RIN152" s="186"/>
      <c r="RIO152" s="165"/>
      <c r="RIP152" s="186"/>
      <c r="RIQ152" s="165"/>
      <c r="RIR152" s="186"/>
      <c r="RIS152" s="165"/>
      <c r="RIT152" s="186"/>
      <c r="RIU152" s="165"/>
      <c r="RIV152" s="186"/>
      <c r="RIW152" s="165"/>
      <c r="RIX152" s="186"/>
      <c r="RIY152" s="165"/>
      <c r="RIZ152" s="186"/>
      <c r="RJA152" s="165"/>
      <c r="RJB152" s="186"/>
      <c r="RJC152" s="165"/>
      <c r="RJD152" s="186"/>
      <c r="RJE152" s="165"/>
      <c r="RJF152" s="186"/>
      <c r="RJG152" s="165"/>
      <c r="RJH152" s="186"/>
      <c r="RJI152" s="165"/>
      <c r="RJJ152" s="186"/>
      <c r="RJK152" s="165"/>
      <c r="RJL152" s="186"/>
      <c r="RJM152" s="165"/>
      <c r="RJN152" s="186"/>
      <c r="RJO152" s="165"/>
      <c r="RJP152" s="186"/>
      <c r="RJQ152" s="165"/>
      <c r="RJR152" s="186"/>
      <c r="RJS152" s="165"/>
      <c r="RJT152" s="186"/>
      <c r="RJU152" s="165"/>
      <c r="RJV152" s="186"/>
      <c r="RJW152" s="165"/>
      <c r="RJX152" s="186"/>
      <c r="RJY152" s="165"/>
      <c r="RJZ152" s="186"/>
      <c r="RKA152" s="165"/>
      <c r="RKB152" s="186"/>
      <c r="RKC152" s="165"/>
      <c r="RKD152" s="186"/>
      <c r="RKE152" s="165"/>
      <c r="RKF152" s="186"/>
      <c r="RKG152" s="165"/>
      <c r="RKH152" s="186"/>
      <c r="RKI152" s="165"/>
      <c r="RKJ152" s="186"/>
      <c r="RKK152" s="165"/>
      <c r="RKL152" s="186"/>
      <c r="RKM152" s="165"/>
      <c r="RKN152" s="186"/>
      <c r="RKO152" s="165"/>
      <c r="RKP152" s="186"/>
      <c r="RKQ152" s="165"/>
      <c r="RKR152" s="186"/>
      <c r="RKS152" s="165"/>
      <c r="RKT152" s="186"/>
      <c r="RKU152" s="165"/>
      <c r="RKV152" s="186"/>
      <c r="RKW152" s="165"/>
      <c r="RKX152" s="186"/>
      <c r="RKY152" s="165"/>
      <c r="RKZ152" s="186"/>
      <c r="RLA152" s="165"/>
      <c r="RLB152" s="186"/>
      <c r="RLC152" s="165"/>
      <c r="RLD152" s="186"/>
      <c r="RLE152" s="165"/>
      <c r="RLF152" s="186"/>
      <c r="RLG152" s="165"/>
      <c r="RLH152" s="186"/>
      <c r="RLI152" s="165"/>
      <c r="RLJ152" s="186"/>
      <c r="RLK152" s="165"/>
      <c r="RLL152" s="186"/>
      <c r="RLM152" s="165"/>
      <c r="RLN152" s="186"/>
      <c r="RLO152" s="165"/>
      <c r="RLP152" s="186"/>
      <c r="RLQ152" s="165"/>
      <c r="RLR152" s="186"/>
      <c r="RLS152" s="165"/>
      <c r="RLT152" s="186"/>
      <c r="RLU152" s="165"/>
      <c r="RLV152" s="186"/>
      <c r="RLW152" s="165"/>
      <c r="RLX152" s="186"/>
      <c r="RLY152" s="165"/>
      <c r="RLZ152" s="186"/>
      <c r="RMA152" s="165"/>
      <c r="RMB152" s="186"/>
      <c r="RMC152" s="165"/>
      <c r="RMD152" s="186"/>
      <c r="RME152" s="165"/>
      <c r="RMF152" s="186"/>
      <c r="RMG152" s="165"/>
      <c r="RMH152" s="186"/>
      <c r="RMI152" s="165"/>
      <c r="RMJ152" s="186"/>
      <c r="RMK152" s="165"/>
      <c r="RML152" s="186"/>
      <c r="RMM152" s="165"/>
      <c r="RMN152" s="186"/>
      <c r="RMO152" s="165"/>
      <c r="RMP152" s="186"/>
      <c r="RMQ152" s="165"/>
      <c r="RMR152" s="186"/>
      <c r="RMS152" s="165"/>
      <c r="RMT152" s="186"/>
      <c r="RMU152" s="165"/>
      <c r="RMV152" s="186"/>
      <c r="RMW152" s="165"/>
      <c r="RMX152" s="186"/>
      <c r="RMY152" s="165"/>
      <c r="RMZ152" s="186"/>
      <c r="RNA152" s="165"/>
      <c r="RNB152" s="186"/>
      <c r="RNC152" s="165"/>
      <c r="RND152" s="186"/>
      <c r="RNE152" s="165"/>
      <c r="RNF152" s="186"/>
      <c r="RNG152" s="165"/>
      <c r="RNH152" s="186"/>
      <c r="RNI152" s="165"/>
      <c r="RNJ152" s="186"/>
      <c r="RNK152" s="165"/>
      <c r="RNL152" s="186"/>
      <c r="RNM152" s="165"/>
      <c r="RNN152" s="186"/>
      <c r="RNO152" s="165"/>
      <c r="RNP152" s="186"/>
      <c r="RNQ152" s="165"/>
      <c r="RNR152" s="186"/>
      <c r="RNS152" s="165"/>
      <c r="RNT152" s="186"/>
      <c r="RNU152" s="165"/>
      <c r="RNV152" s="186"/>
      <c r="RNW152" s="165"/>
      <c r="RNX152" s="186"/>
      <c r="RNY152" s="165"/>
      <c r="RNZ152" s="186"/>
      <c r="ROA152" s="165"/>
      <c r="ROB152" s="186"/>
      <c r="ROC152" s="165"/>
      <c r="ROD152" s="186"/>
      <c r="ROE152" s="165"/>
      <c r="ROF152" s="186"/>
      <c r="ROG152" s="165"/>
      <c r="ROH152" s="186"/>
      <c r="ROI152" s="165"/>
      <c r="ROJ152" s="186"/>
      <c r="ROK152" s="165"/>
      <c r="ROL152" s="186"/>
      <c r="ROM152" s="165"/>
      <c r="RON152" s="186"/>
      <c r="ROO152" s="165"/>
      <c r="ROP152" s="186"/>
      <c r="ROQ152" s="165"/>
      <c r="ROR152" s="186"/>
      <c r="ROS152" s="165"/>
      <c r="ROT152" s="186"/>
      <c r="ROU152" s="165"/>
      <c r="ROV152" s="186"/>
      <c r="ROW152" s="165"/>
      <c r="ROX152" s="186"/>
      <c r="ROY152" s="165"/>
      <c r="ROZ152" s="186"/>
      <c r="RPA152" s="165"/>
      <c r="RPB152" s="186"/>
      <c r="RPC152" s="165"/>
      <c r="RPD152" s="186"/>
      <c r="RPE152" s="165"/>
      <c r="RPF152" s="186"/>
      <c r="RPG152" s="165"/>
      <c r="RPH152" s="186"/>
      <c r="RPI152" s="165"/>
      <c r="RPJ152" s="186"/>
      <c r="RPK152" s="165"/>
      <c r="RPL152" s="186"/>
      <c r="RPM152" s="165"/>
      <c r="RPN152" s="186"/>
      <c r="RPO152" s="165"/>
      <c r="RPP152" s="186"/>
      <c r="RPQ152" s="165"/>
      <c r="RPR152" s="186"/>
      <c r="RPS152" s="165"/>
      <c r="RPT152" s="186"/>
      <c r="RPU152" s="165"/>
      <c r="RPV152" s="186"/>
      <c r="RPW152" s="165"/>
      <c r="RPX152" s="186"/>
      <c r="RPY152" s="165"/>
      <c r="RPZ152" s="186"/>
      <c r="RQA152" s="165"/>
      <c r="RQB152" s="186"/>
      <c r="RQC152" s="165"/>
      <c r="RQD152" s="186"/>
      <c r="RQE152" s="165"/>
      <c r="RQF152" s="186"/>
      <c r="RQG152" s="165"/>
      <c r="RQH152" s="186"/>
      <c r="RQI152" s="165"/>
      <c r="RQJ152" s="186"/>
      <c r="RQK152" s="165"/>
      <c r="RQL152" s="186"/>
      <c r="RQM152" s="165"/>
      <c r="RQN152" s="186"/>
      <c r="RQO152" s="165"/>
      <c r="RQP152" s="186"/>
      <c r="RQQ152" s="165"/>
      <c r="RQR152" s="186"/>
      <c r="RQS152" s="165"/>
      <c r="RQT152" s="186"/>
      <c r="RQU152" s="165"/>
      <c r="RQV152" s="186"/>
      <c r="RQW152" s="165"/>
      <c r="RQX152" s="186"/>
      <c r="RQY152" s="165"/>
      <c r="RQZ152" s="186"/>
      <c r="RRA152" s="165"/>
      <c r="RRB152" s="186"/>
      <c r="RRC152" s="165"/>
      <c r="RRD152" s="186"/>
      <c r="RRE152" s="165"/>
      <c r="RRF152" s="186"/>
      <c r="RRG152" s="165"/>
      <c r="RRH152" s="186"/>
      <c r="RRI152" s="165"/>
      <c r="RRJ152" s="186"/>
      <c r="RRK152" s="165"/>
      <c r="RRL152" s="186"/>
      <c r="RRM152" s="165"/>
      <c r="RRN152" s="186"/>
      <c r="RRO152" s="165"/>
      <c r="RRP152" s="186"/>
      <c r="RRQ152" s="165"/>
      <c r="RRR152" s="186"/>
      <c r="RRS152" s="165"/>
      <c r="RRT152" s="186"/>
      <c r="RRU152" s="165"/>
      <c r="RRV152" s="186"/>
      <c r="RRW152" s="165"/>
      <c r="RRX152" s="186"/>
      <c r="RRY152" s="165"/>
      <c r="RRZ152" s="186"/>
      <c r="RSA152" s="165"/>
      <c r="RSB152" s="186"/>
      <c r="RSC152" s="165"/>
      <c r="RSD152" s="186"/>
      <c r="RSE152" s="165"/>
      <c r="RSF152" s="186"/>
      <c r="RSG152" s="165"/>
      <c r="RSH152" s="186"/>
      <c r="RSI152" s="165"/>
      <c r="RSJ152" s="186"/>
      <c r="RSK152" s="165"/>
      <c r="RSL152" s="186"/>
      <c r="RSM152" s="165"/>
      <c r="RSN152" s="186"/>
      <c r="RSO152" s="165"/>
      <c r="RSP152" s="186"/>
      <c r="RSQ152" s="165"/>
      <c r="RSR152" s="186"/>
      <c r="RSS152" s="165"/>
      <c r="RST152" s="186"/>
      <c r="RSU152" s="165"/>
      <c r="RSV152" s="186"/>
      <c r="RSW152" s="165"/>
      <c r="RSX152" s="186"/>
      <c r="RSY152" s="165"/>
      <c r="RSZ152" s="186"/>
      <c r="RTA152" s="165"/>
      <c r="RTB152" s="186"/>
      <c r="RTC152" s="165"/>
      <c r="RTD152" s="186"/>
      <c r="RTE152" s="165"/>
      <c r="RTF152" s="186"/>
      <c r="RTG152" s="165"/>
      <c r="RTH152" s="186"/>
      <c r="RTI152" s="165"/>
      <c r="RTJ152" s="186"/>
      <c r="RTK152" s="165"/>
      <c r="RTL152" s="186"/>
      <c r="RTM152" s="165"/>
      <c r="RTN152" s="186"/>
      <c r="RTO152" s="165"/>
      <c r="RTP152" s="186"/>
      <c r="RTQ152" s="165"/>
      <c r="RTR152" s="186"/>
      <c r="RTS152" s="165"/>
      <c r="RTT152" s="186"/>
      <c r="RTU152" s="165"/>
      <c r="RTV152" s="186"/>
      <c r="RTW152" s="165"/>
      <c r="RTX152" s="186"/>
      <c r="RTY152" s="165"/>
      <c r="RTZ152" s="186"/>
      <c r="RUA152" s="165"/>
      <c r="RUB152" s="186"/>
      <c r="RUC152" s="165"/>
      <c r="RUD152" s="186"/>
      <c r="RUE152" s="165"/>
      <c r="RUF152" s="186"/>
      <c r="RUG152" s="165"/>
      <c r="RUH152" s="186"/>
      <c r="RUI152" s="165"/>
      <c r="RUJ152" s="186"/>
      <c r="RUK152" s="165"/>
      <c r="RUL152" s="186"/>
      <c r="RUM152" s="165"/>
      <c r="RUN152" s="186"/>
      <c r="RUO152" s="165"/>
      <c r="RUP152" s="186"/>
      <c r="RUQ152" s="165"/>
      <c r="RUR152" s="186"/>
      <c r="RUS152" s="165"/>
      <c r="RUT152" s="186"/>
      <c r="RUU152" s="165"/>
      <c r="RUV152" s="186"/>
      <c r="RUW152" s="165"/>
      <c r="RUX152" s="186"/>
      <c r="RUY152" s="165"/>
      <c r="RUZ152" s="186"/>
      <c r="RVA152" s="165"/>
      <c r="RVB152" s="186"/>
      <c r="RVC152" s="165"/>
      <c r="RVD152" s="186"/>
      <c r="RVE152" s="165"/>
      <c r="RVF152" s="186"/>
      <c r="RVG152" s="165"/>
      <c r="RVH152" s="186"/>
      <c r="RVI152" s="165"/>
      <c r="RVJ152" s="186"/>
      <c r="RVK152" s="165"/>
      <c r="RVL152" s="186"/>
      <c r="RVM152" s="165"/>
      <c r="RVN152" s="186"/>
      <c r="RVO152" s="165"/>
      <c r="RVP152" s="186"/>
      <c r="RVQ152" s="165"/>
      <c r="RVR152" s="186"/>
      <c r="RVS152" s="165"/>
      <c r="RVT152" s="186"/>
      <c r="RVU152" s="165"/>
      <c r="RVV152" s="186"/>
      <c r="RVW152" s="165"/>
      <c r="RVX152" s="186"/>
      <c r="RVY152" s="165"/>
      <c r="RVZ152" s="186"/>
      <c r="RWA152" s="165"/>
      <c r="RWB152" s="186"/>
      <c r="RWC152" s="165"/>
      <c r="RWD152" s="186"/>
      <c r="RWE152" s="165"/>
      <c r="RWF152" s="186"/>
      <c r="RWG152" s="165"/>
      <c r="RWH152" s="186"/>
      <c r="RWI152" s="165"/>
      <c r="RWJ152" s="186"/>
      <c r="RWK152" s="165"/>
      <c r="RWL152" s="186"/>
      <c r="RWM152" s="165"/>
      <c r="RWN152" s="186"/>
      <c r="RWO152" s="165"/>
      <c r="RWP152" s="186"/>
      <c r="RWQ152" s="165"/>
      <c r="RWR152" s="186"/>
      <c r="RWS152" s="165"/>
      <c r="RWT152" s="186"/>
      <c r="RWU152" s="165"/>
      <c r="RWV152" s="186"/>
      <c r="RWW152" s="165"/>
      <c r="RWX152" s="186"/>
      <c r="RWY152" s="165"/>
      <c r="RWZ152" s="186"/>
      <c r="RXA152" s="165"/>
      <c r="RXB152" s="186"/>
      <c r="RXC152" s="165"/>
      <c r="RXD152" s="186"/>
      <c r="RXE152" s="165"/>
      <c r="RXF152" s="186"/>
      <c r="RXG152" s="165"/>
      <c r="RXH152" s="186"/>
      <c r="RXI152" s="165"/>
      <c r="RXJ152" s="186"/>
      <c r="RXK152" s="165"/>
      <c r="RXL152" s="186"/>
      <c r="RXM152" s="165"/>
      <c r="RXN152" s="186"/>
      <c r="RXO152" s="165"/>
      <c r="RXP152" s="186"/>
      <c r="RXQ152" s="165"/>
      <c r="RXR152" s="186"/>
      <c r="RXS152" s="165"/>
      <c r="RXT152" s="186"/>
      <c r="RXU152" s="165"/>
      <c r="RXV152" s="186"/>
      <c r="RXW152" s="165"/>
      <c r="RXX152" s="186"/>
      <c r="RXY152" s="165"/>
      <c r="RXZ152" s="186"/>
      <c r="RYA152" s="165"/>
      <c r="RYB152" s="186"/>
      <c r="RYC152" s="165"/>
      <c r="RYD152" s="186"/>
      <c r="RYE152" s="165"/>
      <c r="RYF152" s="186"/>
      <c r="RYG152" s="165"/>
      <c r="RYH152" s="186"/>
      <c r="RYI152" s="165"/>
      <c r="RYJ152" s="186"/>
      <c r="RYK152" s="165"/>
      <c r="RYL152" s="186"/>
      <c r="RYM152" s="165"/>
      <c r="RYN152" s="186"/>
      <c r="RYO152" s="165"/>
      <c r="RYP152" s="186"/>
      <c r="RYQ152" s="165"/>
      <c r="RYR152" s="186"/>
      <c r="RYS152" s="165"/>
      <c r="RYT152" s="186"/>
      <c r="RYU152" s="165"/>
      <c r="RYV152" s="186"/>
      <c r="RYW152" s="165"/>
      <c r="RYX152" s="186"/>
      <c r="RYY152" s="165"/>
      <c r="RYZ152" s="186"/>
      <c r="RZA152" s="165"/>
      <c r="RZB152" s="186"/>
      <c r="RZC152" s="165"/>
      <c r="RZD152" s="186"/>
      <c r="RZE152" s="165"/>
      <c r="RZF152" s="186"/>
      <c r="RZG152" s="165"/>
      <c r="RZH152" s="186"/>
      <c r="RZI152" s="165"/>
      <c r="RZJ152" s="186"/>
      <c r="RZK152" s="165"/>
      <c r="RZL152" s="186"/>
      <c r="RZM152" s="165"/>
      <c r="RZN152" s="186"/>
      <c r="RZO152" s="165"/>
      <c r="RZP152" s="186"/>
      <c r="RZQ152" s="165"/>
      <c r="RZR152" s="186"/>
      <c r="RZS152" s="165"/>
      <c r="RZT152" s="186"/>
      <c r="RZU152" s="165"/>
      <c r="RZV152" s="186"/>
      <c r="RZW152" s="165"/>
      <c r="RZX152" s="186"/>
      <c r="RZY152" s="165"/>
      <c r="RZZ152" s="186"/>
      <c r="SAA152" s="165"/>
      <c r="SAB152" s="186"/>
      <c r="SAC152" s="165"/>
      <c r="SAD152" s="186"/>
      <c r="SAE152" s="165"/>
      <c r="SAF152" s="186"/>
      <c r="SAG152" s="165"/>
      <c r="SAH152" s="186"/>
      <c r="SAI152" s="165"/>
      <c r="SAJ152" s="186"/>
      <c r="SAK152" s="165"/>
      <c r="SAL152" s="186"/>
      <c r="SAM152" s="165"/>
      <c r="SAN152" s="186"/>
      <c r="SAO152" s="165"/>
      <c r="SAP152" s="186"/>
      <c r="SAQ152" s="165"/>
      <c r="SAR152" s="186"/>
      <c r="SAS152" s="165"/>
      <c r="SAT152" s="186"/>
      <c r="SAU152" s="165"/>
      <c r="SAV152" s="186"/>
      <c r="SAW152" s="165"/>
      <c r="SAX152" s="186"/>
      <c r="SAY152" s="165"/>
      <c r="SAZ152" s="186"/>
      <c r="SBA152" s="165"/>
      <c r="SBB152" s="186"/>
      <c r="SBC152" s="165"/>
      <c r="SBD152" s="186"/>
      <c r="SBE152" s="165"/>
      <c r="SBF152" s="186"/>
      <c r="SBG152" s="165"/>
      <c r="SBH152" s="186"/>
      <c r="SBI152" s="165"/>
      <c r="SBJ152" s="186"/>
      <c r="SBK152" s="165"/>
      <c r="SBL152" s="186"/>
      <c r="SBM152" s="165"/>
      <c r="SBN152" s="186"/>
      <c r="SBO152" s="165"/>
      <c r="SBP152" s="186"/>
      <c r="SBQ152" s="165"/>
      <c r="SBR152" s="186"/>
      <c r="SBS152" s="165"/>
      <c r="SBT152" s="186"/>
      <c r="SBU152" s="165"/>
      <c r="SBV152" s="186"/>
      <c r="SBW152" s="165"/>
      <c r="SBX152" s="186"/>
      <c r="SBY152" s="165"/>
      <c r="SBZ152" s="186"/>
      <c r="SCA152" s="165"/>
      <c r="SCB152" s="186"/>
      <c r="SCC152" s="165"/>
      <c r="SCD152" s="186"/>
      <c r="SCE152" s="165"/>
      <c r="SCF152" s="186"/>
      <c r="SCG152" s="165"/>
      <c r="SCH152" s="186"/>
      <c r="SCI152" s="165"/>
      <c r="SCJ152" s="186"/>
      <c r="SCK152" s="165"/>
      <c r="SCL152" s="186"/>
      <c r="SCM152" s="165"/>
      <c r="SCN152" s="186"/>
      <c r="SCO152" s="165"/>
      <c r="SCP152" s="186"/>
      <c r="SCQ152" s="165"/>
      <c r="SCR152" s="186"/>
      <c r="SCS152" s="165"/>
      <c r="SCT152" s="186"/>
      <c r="SCU152" s="165"/>
      <c r="SCV152" s="186"/>
      <c r="SCW152" s="165"/>
      <c r="SCX152" s="186"/>
      <c r="SCY152" s="165"/>
      <c r="SCZ152" s="186"/>
      <c r="SDA152" s="165"/>
      <c r="SDB152" s="186"/>
      <c r="SDC152" s="165"/>
      <c r="SDD152" s="186"/>
      <c r="SDE152" s="165"/>
      <c r="SDF152" s="186"/>
      <c r="SDG152" s="165"/>
      <c r="SDH152" s="186"/>
      <c r="SDI152" s="165"/>
      <c r="SDJ152" s="186"/>
      <c r="SDK152" s="165"/>
      <c r="SDL152" s="186"/>
      <c r="SDM152" s="165"/>
      <c r="SDN152" s="186"/>
      <c r="SDO152" s="165"/>
      <c r="SDP152" s="186"/>
      <c r="SDQ152" s="165"/>
      <c r="SDR152" s="186"/>
      <c r="SDS152" s="165"/>
      <c r="SDT152" s="186"/>
      <c r="SDU152" s="165"/>
      <c r="SDV152" s="186"/>
      <c r="SDW152" s="165"/>
      <c r="SDX152" s="186"/>
      <c r="SDY152" s="165"/>
      <c r="SDZ152" s="186"/>
      <c r="SEA152" s="165"/>
      <c r="SEB152" s="186"/>
      <c r="SEC152" s="165"/>
      <c r="SED152" s="186"/>
      <c r="SEE152" s="165"/>
      <c r="SEF152" s="186"/>
      <c r="SEG152" s="165"/>
      <c r="SEH152" s="186"/>
      <c r="SEI152" s="165"/>
      <c r="SEJ152" s="186"/>
      <c r="SEK152" s="165"/>
      <c r="SEL152" s="186"/>
      <c r="SEM152" s="165"/>
      <c r="SEN152" s="186"/>
      <c r="SEO152" s="165"/>
      <c r="SEP152" s="186"/>
      <c r="SEQ152" s="165"/>
      <c r="SER152" s="186"/>
      <c r="SES152" s="165"/>
      <c r="SET152" s="186"/>
      <c r="SEU152" s="165"/>
      <c r="SEV152" s="186"/>
      <c r="SEW152" s="165"/>
      <c r="SEX152" s="186"/>
      <c r="SEY152" s="165"/>
      <c r="SEZ152" s="186"/>
      <c r="SFA152" s="165"/>
      <c r="SFB152" s="186"/>
      <c r="SFC152" s="165"/>
      <c r="SFD152" s="186"/>
      <c r="SFE152" s="165"/>
      <c r="SFF152" s="186"/>
      <c r="SFG152" s="165"/>
      <c r="SFH152" s="186"/>
      <c r="SFI152" s="165"/>
      <c r="SFJ152" s="186"/>
      <c r="SFK152" s="165"/>
      <c r="SFL152" s="186"/>
      <c r="SFM152" s="165"/>
      <c r="SFN152" s="186"/>
      <c r="SFO152" s="165"/>
      <c r="SFP152" s="186"/>
      <c r="SFQ152" s="165"/>
      <c r="SFR152" s="186"/>
      <c r="SFS152" s="165"/>
      <c r="SFT152" s="186"/>
      <c r="SFU152" s="165"/>
      <c r="SFV152" s="186"/>
      <c r="SFW152" s="165"/>
      <c r="SFX152" s="186"/>
      <c r="SFY152" s="165"/>
      <c r="SFZ152" s="186"/>
      <c r="SGA152" s="165"/>
      <c r="SGB152" s="186"/>
      <c r="SGC152" s="165"/>
      <c r="SGD152" s="186"/>
      <c r="SGE152" s="165"/>
      <c r="SGF152" s="186"/>
      <c r="SGG152" s="165"/>
      <c r="SGH152" s="186"/>
      <c r="SGI152" s="165"/>
      <c r="SGJ152" s="186"/>
      <c r="SGK152" s="165"/>
      <c r="SGL152" s="186"/>
      <c r="SGM152" s="165"/>
      <c r="SGN152" s="186"/>
      <c r="SGO152" s="165"/>
      <c r="SGP152" s="186"/>
      <c r="SGQ152" s="165"/>
      <c r="SGR152" s="186"/>
      <c r="SGS152" s="165"/>
      <c r="SGT152" s="186"/>
      <c r="SGU152" s="165"/>
      <c r="SGV152" s="186"/>
      <c r="SGW152" s="165"/>
      <c r="SGX152" s="186"/>
      <c r="SGY152" s="165"/>
      <c r="SGZ152" s="186"/>
      <c r="SHA152" s="165"/>
      <c r="SHB152" s="186"/>
      <c r="SHC152" s="165"/>
      <c r="SHD152" s="186"/>
      <c r="SHE152" s="165"/>
      <c r="SHF152" s="186"/>
      <c r="SHG152" s="165"/>
      <c r="SHH152" s="186"/>
      <c r="SHI152" s="165"/>
      <c r="SHJ152" s="186"/>
      <c r="SHK152" s="165"/>
      <c r="SHL152" s="186"/>
      <c r="SHM152" s="165"/>
      <c r="SHN152" s="186"/>
      <c r="SHO152" s="165"/>
      <c r="SHP152" s="186"/>
      <c r="SHQ152" s="165"/>
      <c r="SHR152" s="186"/>
      <c r="SHS152" s="165"/>
      <c r="SHT152" s="186"/>
      <c r="SHU152" s="165"/>
      <c r="SHV152" s="186"/>
      <c r="SHW152" s="165"/>
      <c r="SHX152" s="186"/>
      <c r="SHY152" s="165"/>
      <c r="SHZ152" s="186"/>
      <c r="SIA152" s="165"/>
      <c r="SIB152" s="186"/>
      <c r="SIC152" s="165"/>
      <c r="SID152" s="186"/>
      <c r="SIE152" s="165"/>
      <c r="SIF152" s="186"/>
      <c r="SIG152" s="165"/>
      <c r="SIH152" s="186"/>
      <c r="SII152" s="165"/>
      <c r="SIJ152" s="186"/>
      <c r="SIK152" s="165"/>
      <c r="SIL152" s="186"/>
      <c r="SIM152" s="165"/>
      <c r="SIN152" s="186"/>
      <c r="SIO152" s="165"/>
      <c r="SIP152" s="186"/>
      <c r="SIQ152" s="165"/>
      <c r="SIR152" s="186"/>
      <c r="SIS152" s="165"/>
      <c r="SIT152" s="186"/>
      <c r="SIU152" s="165"/>
      <c r="SIV152" s="186"/>
      <c r="SIW152" s="165"/>
      <c r="SIX152" s="186"/>
      <c r="SIY152" s="165"/>
      <c r="SIZ152" s="186"/>
      <c r="SJA152" s="165"/>
      <c r="SJB152" s="186"/>
      <c r="SJC152" s="165"/>
      <c r="SJD152" s="186"/>
      <c r="SJE152" s="165"/>
      <c r="SJF152" s="186"/>
      <c r="SJG152" s="165"/>
      <c r="SJH152" s="186"/>
      <c r="SJI152" s="165"/>
      <c r="SJJ152" s="186"/>
      <c r="SJK152" s="165"/>
      <c r="SJL152" s="186"/>
      <c r="SJM152" s="165"/>
      <c r="SJN152" s="186"/>
      <c r="SJO152" s="165"/>
      <c r="SJP152" s="186"/>
      <c r="SJQ152" s="165"/>
      <c r="SJR152" s="186"/>
      <c r="SJS152" s="165"/>
      <c r="SJT152" s="186"/>
      <c r="SJU152" s="165"/>
      <c r="SJV152" s="186"/>
      <c r="SJW152" s="165"/>
      <c r="SJX152" s="186"/>
      <c r="SJY152" s="165"/>
      <c r="SJZ152" s="186"/>
      <c r="SKA152" s="165"/>
      <c r="SKB152" s="186"/>
      <c r="SKC152" s="165"/>
      <c r="SKD152" s="186"/>
      <c r="SKE152" s="165"/>
      <c r="SKF152" s="186"/>
      <c r="SKG152" s="165"/>
      <c r="SKH152" s="186"/>
      <c r="SKI152" s="165"/>
      <c r="SKJ152" s="186"/>
      <c r="SKK152" s="165"/>
      <c r="SKL152" s="186"/>
      <c r="SKM152" s="165"/>
      <c r="SKN152" s="186"/>
      <c r="SKO152" s="165"/>
      <c r="SKP152" s="186"/>
      <c r="SKQ152" s="165"/>
      <c r="SKR152" s="186"/>
      <c r="SKS152" s="165"/>
      <c r="SKT152" s="186"/>
      <c r="SKU152" s="165"/>
      <c r="SKV152" s="186"/>
      <c r="SKW152" s="165"/>
      <c r="SKX152" s="186"/>
      <c r="SKY152" s="165"/>
      <c r="SKZ152" s="186"/>
      <c r="SLA152" s="165"/>
      <c r="SLB152" s="186"/>
      <c r="SLC152" s="165"/>
      <c r="SLD152" s="186"/>
      <c r="SLE152" s="165"/>
      <c r="SLF152" s="186"/>
      <c r="SLG152" s="165"/>
      <c r="SLH152" s="186"/>
      <c r="SLI152" s="165"/>
      <c r="SLJ152" s="186"/>
      <c r="SLK152" s="165"/>
      <c r="SLL152" s="186"/>
      <c r="SLM152" s="165"/>
      <c r="SLN152" s="186"/>
      <c r="SLO152" s="165"/>
      <c r="SLP152" s="186"/>
      <c r="SLQ152" s="165"/>
      <c r="SLR152" s="186"/>
      <c r="SLS152" s="165"/>
      <c r="SLT152" s="186"/>
      <c r="SLU152" s="165"/>
      <c r="SLV152" s="186"/>
      <c r="SLW152" s="165"/>
      <c r="SLX152" s="186"/>
      <c r="SLY152" s="165"/>
      <c r="SLZ152" s="186"/>
      <c r="SMA152" s="165"/>
      <c r="SMB152" s="186"/>
      <c r="SMC152" s="165"/>
      <c r="SMD152" s="186"/>
      <c r="SME152" s="165"/>
      <c r="SMF152" s="186"/>
      <c r="SMG152" s="165"/>
      <c r="SMH152" s="186"/>
      <c r="SMI152" s="165"/>
      <c r="SMJ152" s="186"/>
      <c r="SMK152" s="165"/>
      <c r="SML152" s="186"/>
      <c r="SMM152" s="165"/>
      <c r="SMN152" s="186"/>
      <c r="SMO152" s="165"/>
      <c r="SMP152" s="186"/>
      <c r="SMQ152" s="165"/>
      <c r="SMR152" s="186"/>
      <c r="SMS152" s="165"/>
      <c r="SMT152" s="186"/>
      <c r="SMU152" s="165"/>
      <c r="SMV152" s="186"/>
      <c r="SMW152" s="165"/>
      <c r="SMX152" s="186"/>
      <c r="SMY152" s="165"/>
      <c r="SMZ152" s="186"/>
      <c r="SNA152" s="165"/>
      <c r="SNB152" s="186"/>
      <c r="SNC152" s="165"/>
      <c r="SND152" s="186"/>
      <c r="SNE152" s="165"/>
      <c r="SNF152" s="186"/>
      <c r="SNG152" s="165"/>
      <c r="SNH152" s="186"/>
      <c r="SNI152" s="165"/>
      <c r="SNJ152" s="186"/>
      <c r="SNK152" s="165"/>
      <c r="SNL152" s="186"/>
      <c r="SNM152" s="165"/>
      <c r="SNN152" s="186"/>
      <c r="SNO152" s="165"/>
      <c r="SNP152" s="186"/>
      <c r="SNQ152" s="165"/>
      <c r="SNR152" s="186"/>
      <c r="SNS152" s="165"/>
      <c r="SNT152" s="186"/>
      <c r="SNU152" s="165"/>
      <c r="SNV152" s="186"/>
      <c r="SNW152" s="165"/>
      <c r="SNX152" s="186"/>
      <c r="SNY152" s="165"/>
      <c r="SNZ152" s="186"/>
      <c r="SOA152" s="165"/>
      <c r="SOB152" s="186"/>
      <c r="SOC152" s="165"/>
      <c r="SOD152" s="186"/>
      <c r="SOE152" s="165"/>
      <c r="SOF152" s="186"/>
      <c r="SOG152" s="165"/>
      <c r="SOH152" s="186"/>
      <c r="SOI152" s="165"/>
      <c r="SOJ152" s="186"/>
      <c r="SOK152" s="165"/>
      <c r="SOL152" s="186"/>
      <c r="SOM152" s="165"/>
      <c r="SON152" s="186"/>
      <c r="SOO152" s="165"/>
      <c r="SOP152" s="186"/>
      <c r="SOQ152" s="165"/>
      <c r="SOR152" s="186"/>
      <c r="SOS152" s="165"/>
      <c r="SOT152" s="186"/>
      <c r="SOU152" s="165"/>
      <c r="SOV152" s="186"/>
      <c r="SOW152" s="165"/>
      <c r="SOX152" s="186"/>
      <c r="SOY152" s="165"/>
      <c r="SOZ152" s="186"/>
      <c r="SPA152" s="165"/>
      <c r="SPB152" s="186"/>
      <c r="SPC152" s="165"/>
      <c r="SPD152" s="186"/>
      <c r="SPE152" s="165"/>
      <c r="SPF152" s="186"/>
      <c r="SPG152" s="165"/>
      <c r="SPH152" s="186"/>
      <c r="SPI152" s="165"/>
      <c r="SPJ152" s="186"/>
      <c r="SPK152" s="165"/>
      <c r="SPL152" s="186"/>
      <c r="SPM152" s="165"/>
      <c r="SPN152" s="186"/>
      <c r="SPO152" s="165"/>
      <c r="SPP152" s="186"/>
      <c r="SPQ152" s="165"/>
      <c r="SPR152" s="186"/>
      <c r="SPS152" s="165"/>
      <c r="SPT152" s="186"/>
      <c r="SPU152" s="165"/>
      <c r="SPV152" s="186"/>
      <c r="SPW152" s="165"/>
      <c r="SPX152" s="186"/>
      <c r="SPY152" s="165"/>
      <c r="SPZ152" s="186"/>
      <c r="SQA152" s="165"/>
      <c r="SQB152" s="186"/>
      <c r="SQC152" s="165"/>
      <c r="SQD152" s="186"/>
      <c r="SQE152" s="165"/>
      <c r="SQF152" s="186"/>
      <c r="SQG152" s="165"/>
      <c r="SQH152" s="186"/>
      <c r="SQI152" s="165"/>
      <c r="SQJ152" s="186"/>
      <c r="SQK152" s="165"/>
      <c r="SQL152" s="186"/>
      <c r="SQM152" s="165"/>
      <c r="SQN152" s="186"/>
      <c r="SQO152" s="165"/>
      <c r="SQP152" s="186"/>
      <c r="SQQ152" s="165"/>
      <c r="SQR152" s="186"/>
      <c r="SQS152" s="165"/>
      <c r="SQT152" s="186"/>
      <c r="SQU152" s="165"/>
      <c r="SQV152" s="186"/>
      <c r="SQW152" s="165"/>
      <c r="SQX152" s="186"/>
      <c r="SQY152" s="165"/>
      <c r="SQZ152" s="186"/>
      <c r="SRA152" s="165"/>
      <c r="SRB152" s="186"/>
      <c r="SRC152" s="165"/>
      <c r="SRD152" s="186"/>
      <c r="SRE152" s="165"/>
      <c r="SRF152" s="186"/>
      <c r="SRG152" s="165"/>
      <c r="SRH152" s="186"/>
      <c r="SRI152" s="165"/>
      <c r="SRJ152" s="186"/>
      <c r="SRK152" s="165"/>
      <c r="SRL152" s="186"/>
      <c r="SRM152" s="165"/>
      <c r="SRN152" s="186"/>
      <c r="SRO152" s="165"/>
      <c r="SRP152" s="186"/>
      <c r="SRQ152" s="165"/>
      <c r="SRR152" s="186"/>
      <c r="SRS152" s="165"/>
      <c r="SRT152" s="186"/>
      <c r="SRU152" s="165"/>
      <c r="SRV152" s="186"/>
      <c r="SRW152" s="165"/>
      <c r="SRX152" s="186"/>
      <c r="SRY152" s="165"/>
      <c r="SRZ152" s="186"/>
      <c r="SSA152" s="165"/>
      <c r="SSB152" s="186"/>
      <c r="SSC152" s="165"/>
      <c r="SSD152" s="186"/>
      <c r="SSE152" s="165"/>
      <c r="SSF152" s="186"/>
      <c r="SSG152" s="165"/>
      <c r="SSH152" s="186"/>
      <c r="SSI152" s="165"/>
      <c r="SSJ152" s="186"/>
      <c r="SSK152" s="165"/>
      <c r="SSL152" s="186"/>
      <c r="SSM152" s="165"/>
      <c r="SSN152" s="186"/>
      <c r="SSO152" s="165"/>
      <c r="SSP152" s="186"/>
      <c r="SSQ152" s="165"/>
      <c r="SSR152" s="186"/>
      <c r="SSS152" s="165"/>
      <c r="SST152" s="186"/>
      <c r="SSU152" s="165"/>
      <c r="SSV152" s="186"/>
      <c r="SSW152" s="165"/>
      <c r="SSX152" s="186"/>
      <c r="SSY152" s="165"/>
      <c r="SSZ152" s="186"/>
      <c r="STA152" s="165"/>
      <c r="STB152" s="186"/>
      <c r="STC152" s="165"/>
      <c r="STD152" s="186"/>
      <c r="STE152" s="165"/>
      <c r="STF152" s="186"/>
      <c r="STG152" s="165"/>
      <c r="STH152" s="186"/>
      <c r="STI152" s="165"/>
      <c r="STJ152" s="186"/>
      <c r="STK152" s="165"/>
      <c r="STL152" s="186"/>
      <c r="STM152" s="165"/>
      <c r="STN152" s="186"/>
      <c r="STO152" s="165"/>
      <c r="STP152" s="186"/>
      <c r="STQ152" s="165"/>
      <c r="STR152" s="186"/>
      <c r="STS152" s="165"/>
      <c r="STT152" s="186"/>
      <c r="STU152" s="165"/>
      <c r="STV152" s="186"/>
      <c r="STW152" s="165"/>
      <c r="STX152" s="186"/>
      <c r="STY152" s="165"/>
      <c r="STZ152" s="186"/>
      <c r="SUA152" s="165"/>
      <c r="SUB152" s="186"/>
      <c r="SUC152" s="165"/>
      <c r="SUD152" s="186"/>
      <c r="SUE152" s="165"/>
      <c r="SUF152" s="186"/>
      <c r="SUG152" s="165"/>
      <c r="SUH152" s="186"/>
      <c r="SUI152" s="165"/>
      <c r="SUJ152" s="186"/>
      <c r="SUK152" s="165"/>
      <c r="SUL152" s="186"/>
      <c r="SUM152" s="165"/>
      <c r="SUN152" s="186"/>
      <c r="SUO152" s="165"/>
      <c r="SUP152" s="186"/>
      <c r="SUQ152" s="165"/>
      <c r="SUR152" s="186"/>
      <c r="SUS152" s="165"/>
      <c r="SUT152" s="186"/>
      <c r="SUU152" s="165"/>
      <c r="SUV152" s="186"/>
      <c r="SUW152" s="165"/>
      <c r="SUX152" s="186"/>
      <c r="SUY152" s="165"/>
      <c r="SUZ152" s="186"/>
      <c r="SVA152" s="165"/>
      <c r="SVB152" s="186"/>
      <c r="SVC152" s="165"/>
      <c r="SVD152" s="186"/>
      <c r="SVE152" s="165"/>
      <c r="SVF152" s="186"/>
      <c r="SVG152" s="165"/>
      <c r="SVH152" s="186"/>
      <c r="SVI152" s="165"/>
      <c r="SVJ152" s="186"/>
      <c r="SVK152" s="165"/>
      <c r="SVL152" s="186"/>
      <c r="SVM152" s="165"/>
      <c r="SVN152" s="186"/>
      <c r="SVO152" s="165"/>
      <c r="SVP152" s="186"/>
      <c r="SVQ152" s="165"/>
      <c r="SVR152" s="186"/>
      <c r="SVS152" s="165"/>
      <c r="SVT152" s="186"/>
      <c r="SVU152" s="165"/>
      <c r="SVV152" s="186"/>
      <c r="SVW152" s="165"/>
      <c r="SVX152" s="186"/>
      <c r="SVY152" s="165"/>
      <c r="SVZ152" s="186"/>
      <c r="SWA152" s="165"/>
      <c r="SWB152" s="186"/>
      <c r="SWC152" s="165"/>
      <c r="SWD152" s="186"/>
      <c r="SWE152" s="165"/>
      <c r="SWF152" s="186"/>
      <c r="SWG152" s="165"/>
      <c r="SWH152" s="186"/>
      <c r="SWI152" s="165"/>
      <c r="SWJ152" s="186"/>
      <c r="SWK152" s="165"/>
      <c r="SWL152" s="186"/>
      <c r="SWM152" s="165"/>
      <c r="SWN152" s="186"/>
      <c r="SWO152" s="165"/>
      <c r="SWP152" s="186"/>
      <c r="SWQ152" s="165"/>
      <c r="SWR152" s="186"/>
      <c r="SWS152" s="165"/>
      <c r="SWT152" s="186"/>
      <c r="SWU152" s="165"/>
      <c r="SWV152" s="186"/>
      <c r="SWW152" s="165"/>
      <c r="SWX152" s="186"/>
      <c r="SWY152" s="165"/>
      <c r="SWZ152" s="186"/>
      <c r="SXA152" s="165"/>
      <c r="SXB152" s="186"/>
      <c r="SXC152" s="165"/>
      <c r="SXD152" s="186"/>
      <c r="SXE152" s="165"/>
      <c r="SXF152" s="186"/>
      <c r="SXG152" s="165"/>
      <c r="SXH152" s="186"/>
      <c r="SXI152" s="165"/>
      <c r="SXJ152" s="186"/>
      <c r="SXK152" s="165"/>
      <c r="SXL152" s="186"/>
      <c r="SXM152" s="165"/>
      <c r="SXN152" s="186"/>
      <c r="SXO152" s="165"/>
      <c r="SXP152" s="186"/>
      <c r="SXQ152" s="165"/>
      <c r="SXR152" s="186"/>
      <c r="SXS152" s="165"/>
      <c r="SXT152" s="186"/>
      <c r="SXU152" s="165"/>
      <c r="SXV152" s="186"/>
      <c r="SXW152" s="165"/>
      <c r="SXX152" s="186"/>
      <c r="SXY152" s="165"/>
      <c r="SXZ152" s="186"/>
      <c r="SYA152" s="165"/>
      <c r="SYB152" s="186"/>
      <c r="SYC152" s="165"/>
      <c r="SYD152" s="186"/>
      <c r="SYE152" s="165"/>
      <c r="SYF152" s="186"/>
      <c r="SYG152" s="165"/>
      <c r="SYH152" s="186"/>
      <c r="SYI152" s="165"/>
      <c r="SYJ152" s="186"/>
      <c r="SYK152" s="165"/>
      <c r="SYL152" s="186"/>
      <c r="SYM152" s="165"/>
      <c r="SYN152" s="186"/>
      <c r="SYO152" s="165"/>
      <c r="SYP152" s="186"/>
      <c r="SYQ152" s="165"/>
      <c r="SYR152" s="186"/>
      <c r="SYS152" s="165"/>
      <c r="SYT152" s="186"/>
      <c r="SYU152" s="165"/>
      <c r="SYV152" s="186"/>
      <c r="SYW152" s="165"/>
      <c r="SYX152" s="186"/>
      <c r="SYY152" s="165"/>
      <c r="SYZ152" s="186"/>
      <c r="SZA152" s="165"/>
      <c r="SZB152" s="186"/>
      <c r="SZC152" s="165"/>
      <c r="SZD152" s="186"/>
      <c r="SZE152" s="165"/>
      <c r="SZF152" s="186"/>
      <c r="SZG152" s="165"/>
      <c r="SZH152" s="186"/>
      <c r="SZI152" s="165"/>
      <c r="SZJ152" s="186"/>
      <c r="SZK152" s="165"/>
      <c r="SZL152" s="186"/>
      <c r="SZM152" s="165"/>
      <c r="SZN152" s="186"/>
      <c r="SZO152" s="165"/>
      <c r="SZP152" s="186"/>
      <c r="SZQ152" s="165"/>
      <c r="SZR152" s="186"/>
      <c r="SZS152" s="165"/>
      <c r="SZT152" s="186"/>
      <c r="SZU152" s="165"/>
      <c r="SZV152" s="186"/>
      <c r="SZW152" s="165"/>
      <c r="SZX152" s="186"/>
      <c r="SZY152" s="165"/>
      <c r="SZZ152" s="186"/>
      <c r="TAA152" s="165"/>
      <c r="TAB152" s="186"/>
      <c r="TAC152" s="165"/>
      <c r="TAD152" s="186"/>
      <c r="TAE152" s="165"/>
      <c r="TAF152" s="186"/>
      <c r="TAG152" s="165"/>
      <c r="TAH152" s="186"/>
      <c r="TAI152" s="165"/>
      <c r="TAJ152" s="186"/>
      <c r="TAK152" s="165"/>
      <c r="TAL152" s="186"/>
      <c r="TAM152" s="165"/>
      <c r="TAN152" s="186"/>
      <c r="TAO152" s="165"/>
      <c r="TAP152" s="186"/>
      <c r="TAQ152" s="165"/>
      <c r="TAR152" s="186"/>
      <c r="TAS152" s="165"/>
      <c r="TAT152" s="186"/>
      <c r="TAU152" s="165"/>
      <c r="TAV152" s="186"/>
      <c r="TAW152" s="165"/>
      <c r="TAX152" s="186"/>
      <c r="TAY152" s="165"/>
      <c r="TAZ152" s="186"/>
      <c r="TBA152" s="165"/>
      <c r="TBB152" s="186"/>
      <c r="TBC152" s="165"/>
      <c r="TBD152" s="186"/>
      <c r="TBE152" s="165"/>
      <c r="TBF152" s="186"/>
      <c r="TBG152" s="165"/>
      <c r="TBH152" s="186"/>
      <c r="TBI152" s="165"/>
      <c r="TBJ152" s="186"/>
      <c r="TBK152" s="165"/>
      <c r="TBL152" s="186"/>
      <c r="TBM152" s="165"/>
      <c r="TBN152" s="186"/>
      <c r="TBO152" s="165"/>
      <c r="TBP152" s="186"/>
      <c r="TBQ152" s="165"/>
      <c r="TBR152" s="186"/>
      <c r="TBS152" s="165"/>
      <c r="TBT152" s="186"/>
      <c r="TBU152" s="165"/>
      <c r="TBV152" s="186"/>
      <c r="TBW152" s="165"/>
      <c r="TBX152" s="186"/>
      <c r="TBY152" s="165"/>
      <c r="TBZ152" s="186"/>
      <c r="TCA152" s="165"/>
      <c r="TCB152" s="186"/>
      <c r="TCC152" s="165"/>
      <c r="TCD152" s="186"/>
      <c r="TCE152" s="165"/>
      <c r="TCF152" s="186"/>
      <c r="TCG152" s="165"/>
      <c r="TCH152" s="186"/>
      <c r="TCI152" s="165"/>
      <c r="TCJ152" s="186"/>
      <c r="TCK152" s="165"/>
      <c r="TCL152" s="186"/>
      <c r="TCM152" s="165"/>
      <c r="TCN152" s="186"/>
      <c r="TCO152" s="165"/>
      <c r="TCP152" s="186"/>
      <c r="TCQ152" s="165"/>
      <c r="TCR152" s="186"/>
      <c r="TCS152" s="165"/>
      <c r="TCT152" s="186"/>
      <c r="TCU152" s="165"/>
      <c r="TCV152" s="186"/>
      <c r="TCW152" s="165"/>
      <c r="TCX152" s="186"/>
      <c r="TCY152" s="165"/>
      <c r="TCZ152" s="186"/>
      <c r="TDA152" s="165"/>
      <c r="TDB152" s="186"/>
      <c r="TDC152" s="165"/>
      <c r="TDD152" s="186"/>
      <c r="TDE152" s="165"/>
      <c r="TDF152" s="186"/>
      <c r="TDG152" s="165"/>
      <c r="TDH152" s="186"/>
      <c r="TDI152" s="165"/>
      <c r="TDJ152" s="186"/>
      <c r="TDK152" s="165"/>
      <c r="TDL152" s="186"/>
      <c r="TDM152" s="165"/>
      <c r="TDN152" s="186"/>
      <c r="TDO152" s="165"/>
      <c r="TDP152" s="186"/>
      <c r="TDQ152" s="165"/>
      <c r="TDR152" s="186"/>
      <c r="TDS152" s="165"/>
      <c r="TDT152" s="186"/>
      <c r="TDU152" s="165"/>
      <c r="TDV152" s="186"/>
      <c r="TDW152" s="165"/>
      <c r="TDX152" s="186"/>
      <c r="TDY152" s="165"/>
      <c r="TDZ152" s="186"/>
      <c r="TEA152" s="165"/>
      <c r="TEB152" s="186"/>
      <c r="TEC152" s="165"/>
      <c r="TED152" s="186"/>
      <c r="TEE152" s="165"/>
      <c r="TEF152" s="186"/>
      <c r="TEG152" s="165"/>
      <c r="TEH152" s="186"/>
      <c r="TEI152" s="165"/>
      <c r="TEJ152" s="186"/>
      <c r="TEK152" s="165"/>
      <c r="TEL152" s="186"/>
      <c r="TEM152" s="165"/>
      <c r="TEN152" s="186"/>
      <c r="TEO152" s="165"/>
      <c r="TEP152" s="186"/>
      <c r="TEQ152" s="165"/>
      <c r="TER152" s="186"/>
      <c r="TES152" s="165"/>
      <c r="TET152" s="186"/>
      <c r="TEU152" s="165"/>
      <c r="TEV152" s="186"/>
      <c r="TEW152" s="165"/>
      <c r="TEX152" s="186"/>
      <c r="TEY152" s="165"/>
      <c r="TEZ152" s="186"/>
      <c r="TFA152" s="165"/>
      <c r="TFB152" s="186"/>
      <c r="TFC152" s="165"/>
      <c r="TFD152" s="186"/>
      <c r="TFE152" s="165"/>
      <c r="TFF152" s="186"/>
      <c r="TFG152" s="165"/>
      <c r="TFH152" s="186"/>
      <c r="TFI152" s="165"/>
      <c r="TFJ152" s="186"/>
      <c r="TFK152" s="165"/>
      <c r="TFL152" s="186"/>
      <c r="TFM152" s="165"/>
      <c r="TFN152" s="186"/>
      <c r="TFO152" s="165"/>
      <c r="TFP152" s="186"/>
      <c r="TFQ152" s="165"/>
      <c r="TFR152" s="186"/>
      <c r="TFS152" s="165"/>
      <c r="TFT152" s="186"/>
      <c r="TFU152" s="165"/>
      <c r="TFV152" s="186"/>
      <c r="TFW152" s="165"/>
      <c r="TFX152" s="186"/>
      <c r="TFY152" s="165"/>
      <c r="TFZ152" s="186"/>
      <c r="TGA152" s="165"/>
      <c r="TGB152" s="186"/>
      <c r="TGC152" s="165"/>
      <c r="TGD152" s="186"/>
      <c r="TGE152" s="165"/>
      <c r="TGF152" s="186"/>
      <c r="TGG152" s="165"/>
      <c r="TGH152" s="186"/>
      <c r="TGI152" s="165"/>
      <c r="TGJ152" s="186"/>
      <c r="TGK152" s="165"/>
      <c r="TGL152" s="186"/>
      <c r="TGM152" s="165"/>
      <c r="TGN152" s="186"/>
      <c r="TGO152" s="165"/>
      <c r="TGP152" s="186"/>
      <c r="TGQ152" s="165"/>
      <c r="TGR152" s="186"/>
      <c r="TGS152" s="165"/>
      <c r="TGT152" s="186"/>
      <c r="TGU152" s="165"/>
      <c r="TGV152" s="186"/>
      <c r="TGW152" s="165"/>
      <c r="TGX152" s="186"/>
      <c r="TGY152" s="165"/>
      <c r="TGZ152" s="186"/>
      <c r="THA152" s="165"/>
      <c r="THB152" s="186"/>
      <c r="THC152" s="165"/>
      <c r="THD152" s="186"/>
      <c r="THE152" s="165"/>
      <c r="THF152" s="186"/>
      <c r="THG152" s="165"/>
      <c r="THH152" s="186"/>
      <c r="THI152" s="165"/>
      <c r="THJ152" s="186"/>
      <c r="THK152" s="165"/>
      <c r="THL152" s="186"/>
      <c r="THM152" s="165"/>
      <c r="THN152" s="186"/>
      <c r="THO152" s="165"/>
      <c r="THP152" s="186"/>
      <c r="THQ152" s="165"/>
      <c r="THR152" s="186"/>
      <c r="THS152" s="165"/>
      <c r="THT152" s="186"/>
      <c r="THU152" s="165"/>
      <c r="THV152" s="186"/>
      <c r="THW152" s="165"/>
      <c r="THX152" s="186"/>
      <c r="THY152" s="165"/>
      <c r="THZ152" s="186"/>
      <c r="TIA152" s="165"/>
      <c r="TIB152" s="186"/>
      <c r="TIC152" s="165"/>
      <c r="TID152" s="186"/>
      <c r="TIE152" s="165"/>
      <c r="TIF152" s="186"/>
      <c r="TIG152" s="165"/>
      <c r="TIH152" s="186"/>
      <c r="TII152" s="165"/>
      <c r="TIJ152" s="186"/>
      <c r="TIK152" s="165"/>
      <c r="TIL152" s="186"/>
      <c r="TIM152" s="165"/>
      <c r="TIN152" s="186"/>
      <c r="TIO152" s="165"/>
      <c r="TIP152" s="186"/>
      <c r="TIQ152" s="165"/>
      <c r="TIR152" s="186"/>
      <c r="TIS152" s="165"/>
      <c r="TIT152" s="186"/>
      <c r="TIU152" s="165"/>
      <c r="TIV152" s="186"/>
      <c r="TIW152" s="165"/>
      <c r="TIX152" s="186"/>
      <c r="TIY152" s="165"/>
      <c r="TIZ152" s="186"/>
      <c r="TJA152" s="165"/>
      <c r="TJB152" s="186"/>
      <c r="TJC152" s="165"/>
      <c r="TJD152" s="186"/>
      <c r="TJE152" s="165"/>
      <c r="TJF152" s="186"/>
      <c r="TJG152" s="165"/>
      <c r="TJH152" s="186"/>
      <c r="TJI152" s="165"/>
      <c r="TJJ152" s="186"/>
      <c r="TJK152" s="165"/>
      <c r="TJL152" s="186"/>
      <c r="TJM152" s="165"/>
      <c r="TJN152" s="186"/>
      <c r="TJO152" s="165"/>
      <c r="TJP152" s="186"/>
      <c r="TJQ152" s="165"/>
      <c r="TJR152" s="186"/>
      <c r="TJS152" s="165"/>
      <c r="TJT152" s="186"/>
      <c r="TJU152" s="165"/>
      <c r="TJV152" s="186"/>
      <c r="TJW152" s="165"/>
      <c r="TJX152" s="186"/>
      <c r="TJY152" s="165"/>
      <c r="TJZ152" s="186"/>
      <c r="TKA152" s="165"/>
      <c r="TKB152" s="186"/>
      <c r="TKC152" s="165"/>
      <c r="TKD152" s="186"/>
      <c r="TKE152" s="165"/>
      <c r="TKF152" s="186"/>
      <c r="TKG152" s="165"/>
      <c r="TKH152" s="186"/>
      <c r="TKI152" s="165"/>
      <c r="TKJ152" s="186"/>
      <c r="TKK152" s="165"/>
      <c r="TKL152" s="186"/>
      <c r="TKM152" s="165"/>
      <c r="TKN152" s="186"/>
      <c r="TKO152" s="165"/>
      <c r="TKP152" s="186"/>
      <c r="TKQ152" s="165"/>
      <c r="TKR152" s="186"/>
      <c r="TKS152" s="165"/>
      <c r="TKT152" s="186"/>
      <c r="TKU152" s="165"/>
      <c r="TKV152" s="186"/>
      <c r="TKW152" s="165"/>
      <c r="TKX152" s="186"/>
      <c r="TKY152" s="165"/>
      <c r="TKZ152" s="186"/>
      <c r="TLA152" s="165"/>
      <c r="TLB152" s="186"/>
      <c r="TLC152" s="165"/>
      <c r="TLD152" s="186"/>
      <c r="TLE152" s="165"/>
      <c r="TLF152" s="186"/>
      <c r="TLG152" s="165"/>
      <c r="TLH152" s="186"/>
      <c r="TLI152" s="165"/>
      <c r="TLJ152" s="186"/>
      <c r="TLK152" s="165"/>
      <c r="TLL152" s="186"/>
      <c r="TLM152" s="165"/>
      <c r="TLN152" s="186"/>
      <c r="TLO152" s="165"/>
      <c r="TLP152" s="186"/>
      <c r="TLQ152" s="165"/>
      <c r="TLR152" s="186"/>
      <c r="TLS152" s="165"/>
      <c r="TLT152" s="186"/>
      <c r="TLU152" s="165"/>
      <c r="TLV152" s="186"/>
      <c r="TLW152" s="165"/>
      <c r="TLX152" s="186"/>
      <c r="TLY152" s="165"/>
      <c r="TLZ152" s="186"/>
      <c r="TMA152" s="165"/>
      <c r="TMB152" s="186"/>
      <c r="TMC152" s="165"/>
      <c r="TMD152" s="186"/>
      <c r="TME152" s="165"/>
      <c r="TMF152" s="186"/>
      <c r="TMG152" s="165"/>
      <c r="TMH152" s="186"/>
      <c r="TMI152" s="165"/>
      <c r="TMJ152" s="186"/>
      <c r="TMK152" s="165"/>
      <c r="TML152" s="186"/>
      <c r="TMM152" s="165"/>
      <c r="TMN152" s="186"/>
      <c r="TMO152" s="165"/>
      <c r="TMP152" s="186"/>
      <c r="TMQ152" s="165"/>
      <c r="TMR152" s="186"/>
      <c r="TMS152" s="165"/>
      <c r="TMT152" s="186"/>
      <c r="TMU152" s="165"/>
      <c r="TMV152" s="186"/>
      <c r="TMW152" s="165"/>
      <c r="TMX152" s="186"/>
      <c r="TMY152" s="165"/>
      <c r="TMZ152" s="186"/>
      <c r="TNA152" s="165"/>
      <c r="TNB152" s="186"/>
      <c r="TNC152" s="165"/>
      <c r="TND152" s="186"/>
      <c r="TNE152" s="165"/>
      <c r="TNF152" s="186"/>
      <c r="TNG152" s="165"/>
      <c r="TNH152" s="186"/>
      <c r="TNI152" s="165"/>
      <c r="TNJ152" s="186"/>
      <c r="TNK152" s="165"/>
      <c r="TNL152" s="186"/>
      <c r="TNM152" s="165"/>
      <c r="TNN152" s="186"/>
      <c r="TNO152" s="165"/>
      <c r="TNP152" s="186"/>
      <c r="TNQ152" s="165"/>
      <c r="TNR152" s="186"/>
      <c r="TNS152" s="165"/>
      <c r="TNT152" s="186"/>
      <c r="TNU152" s="165"/>
      <c r="TNV152" s="186"/>
      <c r="TNW152" s="165"/>
      <c r="TNX152" s="186"/>
      <c r="TNY152" s="165"/>
      <c r="TNZ152" s="186"/>
      <c r="TOA152" s="165"/>
      <c r="TOB152" s="186"/>
      <c r="TOC152" s="165"/>
      <c r="TOD152" s="186"/>
      <c r="TOE152" s="165"/>
      <c r="TOF152" s="186"/>
      <c r="TOG152" s="165"/>
      <c r="TOH152" s="186"/>
      <c r="TOI152" s="165"/>
      <c r="TOJ152" s="186"/>
      <c r="TOK152" s="165"/>
      <c r="TOL152" s="186"/>
      <c r="TOM152" s="165"/>
      <c r="TON152" s="186"/>
      <c r="TOO152" s="165"/>
      <c r="TOP152" s="186"/>
      <c r="TOQ152" s="165"/>
      <c r="TOR152" s="186"/>
      <c r="TOS152" s="165"/>
      <c r="TOT152" s="186"/>
      <c r="TOU152" s="165"/>
      <c r="TOV152" s="186"/>
      <c r="TOW152" s="165"/>
      <c r="TOX152" s="186"/>
      <c r="TOY152" s="165"/>
      <c r="TOZ152" s="186"/>
      <c r="TPA152" s="165"/>
      <c r="TPB152" s="186"/>
      <c r="TPC152" s="165"/>
      <c r="TPD152" s="186"/>
      <c r="TPE152" s="165"/>
      <c r="TPF152" s="186"/>
      <c r="TPG152" s="165"/>
      <c r="TPH152" s="186"/>
      <c r="TPI152" s="165"/>
      <c r="TPJ152" s="186"/>
      <c r="TPK152" s="165"/>
      <c r="TPL152" s="186"/>
      <c r="TPM152" s="165"/>
      <c r="TPN152" s="186"/>
      <c r="TPO152" s="165"/>
      <c r="TPP152" s="186"/>
      <c r="TPQ152" s="165"/>
      <c r="TPR152" s="186"/>
      <c r="TPS152" s="165"/>
      <c r="TPT152" s="186"/>
      <c r="TPU152" s="165"/>
      <c r="TPV152" s="186"/>
      <c r="TPW152" s="165"/>
      <c r="TPX152" s="186"/>
      <c r="TPY152" s="165"/>
      <c r="TPZ152" s="186"/>
      <c r="TQA152" s="165"/>
      <c r="TQB152" s="186"/>
      <c r="TQC152" s="165"/>
      <c r="TQD152" s="186"/>
      <c r="TQE152" s="165"/>
      <c r="TQF152" s="186"/>
      <c r="TQG152" s="165"/>
      <c r="TQH152" s="186"/>
      <c r="TQI152" s="165"/>
      <c r="TQJ152" s="186"/>
      <c r="TQK152" s="165"/>
      <c r="TQL152" s="186"/>
      <c r="TQM152" s="165"/>
      <c r="TQN152" s="186"/>
      <c r="TQO152" s="165"/>
      <c r="TQP152" s="186"/>
      <c r="TQQ152" s="165"/>
      <c r="TQR152" s="186"/>
      <c r="TQS152" s="165"/>
      <c r="TQT152" s="186"/>
      <c r="TQU152" s="165"/>
      <c r="TQV152" s="186"/>
      <c r="TQW152" s="165"/>
      <c r="TQX152" s="186"/>
      <c r="TQY152" s="165"/>
      <c r="TQZ152" s="186"/>
      <c r="TRA152" s="165"/>
      <c r="TRB152" s="186"/>
      <c r="TRC152" s="165"/>
      <c r="TRD152" s="186"/>
      <c r="TRE152" s="165"/>
      <c r="TRF152" s="186"/>
      <c r="TRG152" s="165"/>
      <c r="TRH152" s="186"/>
      <c r="TRI152" s="165"/>
      <c r="TRJ152" s="186"/>
      <c r="TRK152" s="165"/>
      <c r="TRL152" s="186"/>
      <c r="TRM152" s="165"/>
      <c r="TRN152" s="186"/>
      <c r="TRO152" s="165"/>
      <c r="TRP152" s="186"/>
      <c r="TRQ152" s="165"/>
      <c r="TRR152" s="186"/>
      <c r="TRS152" s="165"/>
      <c r="TRT152" s="186"/>
      <c r="TRU152" s="165"/>
      <c r="TRV152" s="186"/>
      <c r="TRW152" s="165"/>
      <c r="TRX152" s="186"/>
      <c r="TRY152" s="165"/>
      <c r="TRZ152" s="186"/>
      <c r="TSA152" s="165"/>
      <c r="TSB152" s="186"/>
      <c r="TSC152" s="165"/>
      <c r="TSD152" s="186"/>
      <c r="TSE152" s="165"/>
      <c r="TSF152" s="186"/>
      <c r="TSG152" s="165"/>
      <c r="TSH152" s="186"/>
      <c r="TSI152" s="165"/>
      <c r="TSJ152" s="186"/>
      <c r="TSK152" s="165"/>
      <c r="TSL152" s="186"/>
      <c r="TSM152" s="165"/>
      <c r="TSN152" s="186"/>
      <c r="TSO152" s="165"/>
      <c r="TSP152" s="186"/>
      <c r="TSQ152" s="165"/>
      <c r="TSR152" s="186"/>
      <c r="TSS152" s="165"/>
      <c r="TST152" s="186"/>
      <c r="TSU152" s="165"/>
      <c r="TSV152" s="186"/>
      <c r="TSW152" s="165"/>
      <c r="TSX152" s="186"/>
      <c r="TSY152" s="165"/>
      <c r="TSZ152" s="186"/>
      <c r="TTA152" s="165"/>
      <c r="TTB152" s="186"/>
      <c r="TTC152" s="165"/>
      <c r="TTD152" s="186"/>
      <c r="TTE152" s="165"/>
      <c r="TTF152" s="186"/>
      <c r="TTG152" s="165"/>
      <c r="TTH152" s="186"/>
      <c r="TTI152" s="165"/>
      <c r="TTJ152" s="186"/>
      <c r="TTK152" s="165"/>
      <c r="TTL152" s="186"/>
      <c r="TTM152" s="165"/>
      <c r="TTN152" s="186"/>
      <c r="TTO152" s="165"/>
      <c r="TTP152" s="186"/>
      <c r="TTQ152" s="165"/>
      <c r="TTR152" s="186"/>
      <c r="TTS152" s="165"/>
      <c r="TTT152" s="186"/>
      <c r="TTU152" s="165"/>
      <c r="TTV152" s="186"/>
      <c r="TTW152" s="165"/>
      <c r="TTX152" s="186"/>
      <c r="TTY152" s="165"/>
      <c r="TTZ152" s="186"/>
      <c r="TUA152" s="165"/>
      <c r="TUB152" s="186"/>
      <c r="TUC152" s="165"/>
      <c r="TUD152" s="186"/>
      <c r="TUE152" s="165"/>
      <c r="TUF152" s="186"/>
      <c r="TUG152" s="165"/>
      <c r="TUH152" s="186"/>
      <c r="TUI152" s="165"/>
      <c r="TUJ152" s="186"/>
      <c r="TUK152" s="165"/>
      <c r="TUL152" s="186"/>
      <c r="TUM152" s="165"/>
      <c r="TUN152" s="186"/>
      <c r="TUO152" s="165"/>
      <c r="TUP152" s="186"/>
      <c r="TUQ152" s="165"/>
      <c r="TUR152" s="186"/>
      <c r="TUS152" s="165"/>
      <c r="TUT152" s="186"/>
      <c r="TUU152" s="165"/>
      <c r="TUV152" s="186"/>
      <c r="TUW152" s="165"/>
      <c r="TUX152" s="186"/>
      <c r="TUY152" s="165"/>
      <c r="TUZ152" s="186"/>
      <c r="TVA152" s="165"/>
      <c r="TVB152" s="186"/>
      <c r="TVC152" s="165"/>
      <c r="TVD152" s="186"/>
      <c r="TVE152" s="165"/>
      <c r="TVF152" s="186"/>
      <c r="TVG152" s="165"/>
      <c r="TVH152" s="186"/>
      <c r="TVI152" s="165"/>
      <c r="TVJ152" s="186"/>
      <c r="TVK152" s="165"/>
      <c r="TVL152" s="186"/>
      <c r="TVM152" s="165"/>
      <c r="TVN152" s="186"/>
      <c r="TVO152" s="165"/>
      <c r="TVP152" s="186"/>
      <c r="TVQ152" s="165"/>
      <c r="TVR152" s="186"/>
      <c r="TVS152" s="165"/>
      <c r="TVT152" s="186"/>
      <c r="TVU152" s="165"/>
      <c r="TVV152" s="186"/>
      <c r="TVW152" s="165"/>
      <c r="TVX152" s="186"/>
      <c r="TVY152" s="165"/>
      <c r="TVZ152" s="186"/>
      <c r="TWA152" s="165"/>
      <c r="TWB152" s="186"/>
      <c r="TWC152" s="165"/>
      <c r="TWD152" s="186"/>
      <c r="TWE152" s="165"/>
      <c r="TWF152" s="186"/>
      <c r="TWG152" s="165"/>
      <c r="TWH152" s="186"/>
      <c r="TWI152" s="165"/>
      <c r="TWJ152" s="186"/>
      <c r="TWK152" s="165"/>
      <c r="TWL152" s="186"/>
      <c r="TWM152" s="165"/>
      <c r="TWN152" s="186"/>
      <c r="TWO152" s="165"/>
      <c r="TWP152" s="186"/>
      <c r="TWQ152" s="165"/>
      <c r="TWR152" s="186"/>
      <c r="TWS152" s="165"/>
      <c r="TWT152" s="186"/>
      <c r="TWU152" s="165"/>
      <c r="TWV152" s="186"/>
      <c r="TWW152" s="165"/>
      <c r="TWX152" s="186"/>
      <c r="TWY152" s="165"/>
      <c r="TWZ152" s="186"/>
      <c r="TXA152" s="165"/>
      <c r="TXB152" s="186"/>
      <c r="TXC152" s="165"/>
      <c r="TXD152" s="186"/>
      <c r="TXE152" s="165"/>
      <c r="TXF152" s="186"/>
      <c r="TXG152" s="165"/>
      <c r="TXH152" s="186"/>
      <c r="TXI152" s="165"/>
      <c r="TXJ152" s="186"/>
      <c r="TXK152" s="165"/>
      <c r="TXL152" s="186"/>
      <c r="TXM152" s="165"/>
      <c r="TXN152" s="186"/>
      <c r="TXO152" s="165"/>
      <c r="TXP152" s="186"/>
      <c r="TXQ152" s="165"/>
      <c r="TXR152" s="186"/>
      <c r="TXS152" s="165"/>
      <c r="TXT152" s="186"/>
      <c r="TXU152" s="165"/>
      <c r="TXV152" s="186"/>
      <c r="TXW152" s="165"/>
      <c r="TXX152" s="186"/>
      <c r="TXY152" s="165"/>
      <c r="TXZ152" s="186"/>
      <c r="TYA152" s="165"/>
      <c r="TYB152" s="186"/>
      <c r="TYC152" s="165"/>
      <c r="TYD152" s="186"/>
      <c r="TYE152" s="165"/>
      <c r="TYF152" s="186"/>
      <c r="TYG152" s="165"/>
      <c r="TYH152" s="186"/>
      <c r="TYI152" s="165"/>
      <c r="TYJ152" s="186"/>
      <c r="TYK152" s="165"/>
      <c r="TYL152" s="186"/>
      <c r="TYM152" s="165"/>
      <c r="TYN152" s="186"/>
      <c r="TYO152" s="165"/>
      <c r="TYP152" s="186"/>
      <c r="TYQ152" s="165"/>
      <c r="TYR152" s="186"/>
      <c r="TYS152" s="165"/>
      <c r="TYT152" s="186"/>
      <c r="TYU152" s="165"/>
      <c r="TYV152" s="186"/>
      <c r="TYW152" s="165"/>
      <c r="TYX152" s="186"/>
      <c r="TYY152" s="165"/>
      <c r="TYZ152" s="186"/>
      <c r="TZA152" s="165"/>
      <c r="TZB152" s="186"/>
      <c r="TZC152" s="165"/>
      <c r="TZD152" s="186"/>
      <c r="TZE152" s="165"/>
      <c r="TZF152" s="186"/>
      <c r="TZG152" s="165"/>
      <c r="TZH152" s="186"/>
      <c r="TZI152" s="165"/>
      <c r="TZJ152" s="186"/>
      <c r="TZK152" s="165"/>
      <c r="TZL152" s="186"/>
      <c r="TZM152" s="165"/>
      <c r="TZN152" s="186"/>
      <c r="TZO152" s="165"/>
      <c r="TZP152" s="186"/>
      <c r="TZQ152" s="165"/>
      <c r="TZR152" s="186"/>
      <c r="TZS152" s="165"/>
      <c r="TZT152" s="186"/>
      <c r="TZU152" s="165"/>
      <c r="TZV152" s="186"/>
      <c r="TZW152" s="165"/>
      <c r="TZX152" s="186"/>
      <c r="TZY152" s="165"/>
      <c r="TZZ152" s="186"/>
      <c r="UAA152" s="165"/>
      <c r="UAB152" s="186"/>
      <c r="UAC152" s="165"/>
      <c r="UAD152" s="186"/>
      <c r="UAE152" s="165"/>
      <c r="UAF152" s="186"/>
      <c r="UAG152" s="165"/>
      <c r="UAH152" s="186"/>
      <c r="UAI152" s="165"/>
      <c r="UAJ152" s="186"/>
      <c r="UAK152" s="165"/>
      <c r="UAL152" s="186"/>
      <c r="UAM152" s="165"/>
      <c r="UAN152" s="186"/>
      <c r="UAO152" s="165"/>
      <c r="UAP152" s="186"/>
      <c r="UAQ152" s="165"/>
      <c r="UAR152" s="186"/>
      <c r="UAS152" s="165"/>
      <c r="UAT152" s="186"/>
      <c r="UAU152" s="165"/>
      <c r="UAV152" s="186"/>
      <c r="UAW152" s="165"/>
      <c r="UAX152" s="186"/>
      <c r="UAY152" s="165"/>
      <c r="UAZ152" s="186"/>
      <c r="UBA152" s="165"/>
      <c r="UBB152" s="186"/>
      <c r="UBC152" s="165"/>
      <c r="UBD152" s="186"/>
      <c r="UBE152" s="165"/>
      <c r="UBF152" s="186"/>
      <c r="UBG152" s="165"/>
      <c r="UBH152" s="186"/>
      <c r="UBI152" s="165"/>
      <c r="UBJ152" s="186"/>
      <c r="UBK152" s="165"/>
      <c r="UBL152" s="186"/>
      <c r="UBM152" s="165"/>
      <c r="UBN152" s="186"/>
      <c r="UBO152" s="165"/>
      <c r="UBP152" s="186"/>
      <c r="UBQ152" s="165"/>
      <c r="UBR152" s="186"/>
      <c r="UBS152" s="165"/>
      <c r="UBT152" s="186"/>
      <c r="UBU152" s="165"/>
      <c r="UBV152" s="186"/>
      <c r="UBW152" s="165"/>
      <c r="UBX152" s="186"/>
      <c r="UBY152" s="165"/>
      <c r="UBZ152" s="186"/>
      <c r="UCA152" s="165"/>
      <c r="UCB152" s="186"/>
      <c r="UCC152" s="165"/>
      <c r="UCD152" s="186"/>
      <c r="UCE152" s="165"/>
      <c r="UCF152" s="186"/>
      <c r="UCG152" s="165"/>
      <c r="UCH152" s="186"/>
      <c r="UCI152" s="165"/>
      <c r="UCJ152" s="186"/>
      <c r="UCK152" s="165"/>
      <c r="UCL152" s="186"/>
      <c r="UCM152" s="165"/>
      <c r="UCN152" s="186"/>
      <c r="UCO152" s="165"/>
      <c r="UCP152" s="186"/>
      <c r="UCQ152" s="165"/>
      <c r="UCR152" s="186"/>
      <c r="UCS152" s="165"/>
      <c r="UCT152" s="186"/>
      <c r="UCU152" s="165"/>
      <c r="UCV152" s="186"/>
      <c r="UCW152" s="165"/>
      <c r="UCX152" s="186"/>
      <c r="UCY152" s="165"/>
      <c r="UCZ152" s="186"/>
      <c r="UDA152" s="165"/>
      <c r="UDB152" s="186"/>
      <c r="UDC152" s="165"/>
      <c r="UDD152" s="186"/>
      <c r="UDE152" s="165"/>
      <c r="UDF152" s="186"/>
      <c r="UDG152" s="165"/>
      <c r="UDH152" s="186"/>
      <c r="UDI152" s="165"/>
      <c r="UDJ152" s="186"/>
      <c r="UDK152" s="165"/>
      <c r="UDL152" s="186"/>
      <c r="UDM152" s="165"/>
      <c r="UDN152" s="186"/>
      <c r="UDO152" s="165"/>
      <c r="UDP152" s="186"/>
      <c r="UDQ152" s="165"/>
      <c r="UDR152" s="186"/>
      <c r="UDS152" s="165"/>
      <c r="UDT152" s="186"/>
      <c r="UDU152" s="165"/>
      <c r="UDV152" s="186"/>
      <c r="UDW152" s="165"/>
      <c r="UDX152" s="186"/>
      <c r="UDY152" s="165"/>
      <c r="UDZ152" s="186"/>
      <c r="UEA152" s="165"/>
      <c r="UEB152" s="186"/>
      <c r="UEC152" s="165"/>
      <c r="UED152" s="186"/>
      <c r="UEE152" s="165"/>
      <c r="UEF152" s="186"/>
      <c r="UEG152" s="165"/>
      <c r="UEH152" s="186"/>
      <c r="UEI152" s="165"/>
      <c r="UEJ152" s="186"/>
      <c r="UEK152" s="165"/>
      <c r="UEL152" s="186"/>
      <c r="UEM152" s="165"/>
      <c r="UEN152" s="186"/>
      <c r="UEO152" s="165"/>
      <c r="UEP152" s="186"/>
      <c r="UEQ152" s="165"/>
      <c r="UER152" s="186"/>
      <c r="UES152" s="165"/>
      <c r="UET152" s="186"/>
      <c r="UEU152" s="165"/>
      <c r="UEV152" s="186"/>
      <c r="UEW152" s="165"/>
      <c r="UEX152" s="186"/>
      <c r="UEY152" s="165"/>
      <c r="UEZ152" s="186"/>
      <c r="UFA152" s="165"/>
      <c r="UFB152" s="186"/>
      <c r="UFC152" s="165"/>
      <c r="UFD152" s="186"/>
      <c r="UFE152" s="165"/>
      <c r="UFF152" s="186"/>
      <c r="UFG152" s="165"/>
      <c r="UFH152" s="186"/>
      <c r="UFI152" s="165"/>
      <c r="UFJ152" s="186"/>
      <c r="UFK152" s="165"/>
      <c r="UFL152" s="186"/>
      <c r="UFM152" s="165"/>
      <c r="UFN152" s="186"/>
      <c r="UFO152" s="165"/>
      <c r="UFP152" s="186"/>
      <c r="UFQ152" s="165"/>
      <c r="UFR152" s="186"/>
      <c r="UFS152" s="165"/>
      <c r="UFT152" s="186"/>
      <c r="UFU152" s="165"/>
      <c r="UFV152" s="186"/>
      <c r="UFW152" s="165"/>
      <c r="UFX152" s="186"/>
      <c r="UFY152" s="165"/>
      <c r="UFZ152" s="186"/>
      <c r="UGA152" s="165"/>
      <c r="UGB152" s="186"/>
      <c r="UGC152" s="165"/>
      <c r="UGD152" s="186"/>
      <c r="UGE152" s="165"/>
      <c r="UGF152" s="186"/>
      <c r="UGG152" s="165"/>
      <c r="UGH152" s="186"/>
      <c r="UGI152" s="165"/>
      <c r="UGJ152" s="186"/>
      <c r="UGK152" s="165"/>
      <c r="UGL152" s="186"/>
      <c r="UGM152" s="165"/>
      <c r="UGN152" s="186"/>
      <c r="UGO152" s="165"/>
      <c r="UGP152" s="186"/>
      <c r="UGQ152" s="165"/>
      <c r="UGR152" s="186"/>
      <c r="UGS152" s="165"/>
      <c r="UGT152" s="186"/>
      <c r="UGU152" s="165"/>
      <c r="UGV152" s="186"/>
      <c r="UGW152" s="165"/>
      <c r="UGX152" s="186"/>
      <c r="UGY152" s="165"/>
      <c r="UGZ152" s="186"/>
      <c r="UHA152" s="165"/>
      <c r="UHB152" s="186"/>
      <c r="UHC152" s="165"/>
      <c r="UHD152" s="186"/>
      <c r="UHE152" s="165"/>
      <c r="UHF152" s="186"/>
      <c r="UHG152" s="165"/>
      <c r="UHH152" s="186"/>
      <c r="UHI152" s="165"/>
      <c r="UHJ152" s="186"/>
      <c r="UHK152" s="165"/>
      <c r="UHL152" s="186"/>
      <c r="UHM152" s="165"/>
      <c r="UHN152" s="186"/>
      <c r="UHO152" s="165"/>
      <c r="UHP152" s="186"/>
      <c r="UHQ152" s="165"/>
      <c r="UHR152" s="186"/>
      <c r="UHS152" s="165"/>
      <c r="UHT152" s="186"/>
      <c r="UHU152" s="165"/>
      <c r="UHV152" s="186"/>
      <c r="UHW152" s="165"/>
      <c r="UHX152" s="186"/>
      <c r="UHY152" s="165"/>
      <c r="UHZ152" s="186"/>
      <c r="UIA152" s="165"/>
      <c r="UIB152" s="186"/>
      <c r="UIC152" s="165"/>
      <c r="UID152" s="186"/>
      <c r="UIE152" s="165"/>
      <c r="UIF152" s="186"/>
      <c r="UIG152" s="165"/>
      <c r="UIH152" s="186"/>
      <c r="UII152" s="165"/>
      <c r="UIJ152" s="186"/>
      <c r="UIK152" s="165"/>
      <c r="UIL152" s="186"/>
      <c r="UIM152" s="165"/>
      <c r="UIN152" s="186"/>
      <c r="UIO152" s="165"/>
      <c r="UIP152" s="186"/>
      <c r="UIQ152" s="165"/>
      <c r="UIR152" s="186"/>
      <c r="UIS152" s="165"/>
      <c r="UIT152" s="186"/>
      <c r="UIU152" s="165"/>
      <c r="UIV152" s="186"/>
      <c r="UIW152" s="165"/>
      <c r="UIX152" s="186"/>
      <c r="UIY152" s="165"/>
      <c r="UIZ152" s="186"/>
      <c r="UJA152" s="165"/>
      <c r="UJB152" s="186"/>
      <c r="UJC152" s="165"/>
      <c r="UJD152" s="186"/>
      <c r="UJE152" s="165"/>
      <c r="UJF152" s="186"/>
      <c r="UJG152" s="165"/>
      <c r="UJH152" s="186"/>
      <c r="UJI152" s="165"/>
      <c r="UJJ152" s="186"/>
      <c r="UJK152" s="165"/>
      <c r="UJL152" s="186"/>
      <c r="UJM152" s="165"/>
      <c r="UJN152" s="186"/>
      <c r="UJO152" s="165"/>
      <c r="UJP152" s="186"/>
      <c r="UJQ152" s="165"/>
      <c r="UJR152" s="186"/>
      <c r="UJS152" s="165"/>
      <c r="UJT152" s="186"/>
      <c r="UJU152" s="165"/>
      <c r="UJV152" s="186"/>
      <c r="UJW152" s="165"/>
      <c r="UJX152" s="186"/>
      <c r="UJY152" s="165"/>
      <c r="UJZ152" s="186"/>
      <c r="UKA152" s="165"/>
      <c r="UKB152" s="186"/>
      <c r="UKC152" s="165"/>
      <c r="UKD152" s="186"/>
      <c r="UKE152" s="165"/>
      <c r="UKF152" s="186"/>
      <c r="UKG152" s="165"/>
      <c r="UKH152" s="186"/>
      <c r="UKI152" s="165"/>
      <c r="UKJ152" s="186"/>
      <c r="UKK152" s="165"/>
      <c r="UKL152" s="186"/>
      <c r="UKM152" s="165"/>
      <c r="UKN152" s="186"/>
      <c r="UKO152" s="165"/>
      <c r="UKP152" s="186"/>
      <c r="UKQ152" s="165"/>
      <c r="UKR152" s="186"/>
      <c r="UKS152" s="165"/>
      <c r="UKT152" s="186"/>
      <c r="UKU152" s="165"/>
      <c r="UKV152" s="186"/>
      <c r="UKW152" s="165"/>
      <c r="UKX152" s="186"/>
      <c r="UKY152" s="165"/>
      <c r="UKZ152" s="186"/>
      <c r="ULA152" s="165"/>
      <c r="ULB152" s="186"/>
      <c r="ULC152" s="165"/>
      <c r="ULD152" s="186"/>
      <c r="ULE152" s="165"/>
      <c r="ULF152" s="186"/>
      <c r="ULG152" s="165"/>
      <c r="ULH152" s="186"/>
      <c r="ULI152" s="165"/>
      <c r="ULJ152" s="186"/>
      <c r="ULK152" s="165"/>
      <c r="ULL152" s="186"/>
      <c r="ULM152" s="165"/>
      <c r="ULN152" s="186"/>
      <c r="ULO152" s="165"/>
      <c r="ULP152" s="186"/>
      <c r="ULQ152" s="165"/>
      <c r="ULR152" s="186"/>
      <c r="ULS152" s="165"/>
      <c r="ULT152" s="186"/>
      <c r="ULU152" s="165"/>
      <c r="ULV152" s="186"/>
      <c r="ULW152" s="165"/>
      <c r="ULX152" s="186"/>
      <c r="ULY152" s="165"/>
      <c r="ULZ152" s="186"/>
      <c r="UMA152" s="165"/>
      <c r="UMB152" s="186"/>
      <c r="UMC152" s="165"/>
      <c r="UMD152" s="186"/>
      <c r="UME152" s="165"/>
      <c r="UMF152" s="186"/>
      <c r="UMG152" s="165"/>
      <c r="UMH152" s="186"/>
      <c r="UMI152" s="165"/>
      <c r="UMJ152" s="186"/>
      <c r="UMK152" s="165"/>
      <c r="UML152" s="186"/>
      <c r="UMM152" s="165"/>
      <c r="UMN152" s="186"/>
      <c r="UMO152" s="165"/>
      <c r="UMP152" s="186"/>
      <c r="UMQ152" s="165"/>
      <c r="UMR152" s="186"/>
      <c r="UMS152" s="165"/>
      <c r="UMT152" s="186"/>
      <c r="UMU152" s="165"/>
      <c r="UMV152" s="186"/>
      <c r="UMW152" s="165"/>
      <c r="UMX152" s="186"/>
      <c r="UMY152" s="165"/>
      <c r="UMZ152" s="186"/>
      <c r="UNA152" s="165"/>
      <c r="UNB152" s="186"/>
      <c r="UNC152" s="165"/>
      <c r="UND152" s="186"/>
      <c r="UNE152" s="165"/>
      <c r="UNF152" s="186"/>
      <c r="UNG152" s="165"/>
      <c r="UNH152" s="186"/>
      <c r="UNI152" s="165"/>
      <c r="UNJ152" s="186"/>
      <c r="UNK152" s="165"/>
      <c r="UNL152" s="186"/>
      <c r="UNM152" s="165"/>
      <c r="UNN152" s="186"/>
      <c r="UNO152" s="165"/>
      <c r="UNP152" s="186"/>
      <c r="UNQ152" s="165"/>
      <c r="UNR152" s="186"/>
      <c r="UNS152" s="165"/>
      <c r="UNT152" s="186"/>
      <c r="UNU152" s="165"/>
      <c r="UNV152" s="186"/>
      <c r="UNW152" s="165"/>
      <c r="UNX152" s="186"/>
      <c r="UNY152" s="165"/>
      <c r="UNZ152" s="186"/>
      <c r="UOA152" s="165"/>
      <c r="UOB152" s="186"/>
      <c r="UOC152" s="165"/>
      <c r="UOD152" s="186"/>
      <c r="UOE152" s="165"/>
      <c r="UOF152" s="186"/>
      <c r="UOG152" s="165"/>
      <c r="UOH152" s="186"/>
      <c r="UOI152" s="165"/>
      <c r="UOJ152" s="186"/>
      <c r="UOK152" s="165"/>
      <c r="UOL152" s="186"/>
      <c r="UOM152" s="165"/>
      <c r="UON152" s="186"/>
      <c r="UOO152" s="165"/>
      <c r="UOP152" s="186"/>
      <c r="UOQ152" s="165"/>
      <c r="UOR152" s="186"/>
      <c r="UOS152" s="165"/>
      <c r="UOT152" s="186"/>
      <c r="UOU152" s="165"/>
      <c r="UOV152" s="186"/>
      <c r="UOW152" s="165"/>
      <c r="UOX152" s="186"/>
      <c r="UOY152" s="165"/>
      <c r="UOZ152" s="186"/>
      <c r="UPA152" s="165"/>
      <c r="UPB152" s="186"/>
      <c r="UPC152" s="165"/>
      <c r="UPD152" s="186"/>
      <c r="UPE152" s="165"/>
      <c r="UPF152" s="186"/>
      <c r="UPG152" s="165"/>
      <c r="UPH152" s="186"/>
      <c r="UPI152" s="165"/>
      <c r="UPJ152" s="186"/>
      <c r="UPK152" s="165"/>
      <c r="UPL152" s="186"/>
      <c r="UPM152" s="165"/>
      <c r="UPN152" s="186"/>
      <c r="UPO152" s="165"/>
      <c r="UPP152" s="186"/>
      <c r="UPQ152" s="165"/>
      <c r="UPR152" s="186"/>
      <c r="UPS152" s="165"/>
      <c r="UPT152" s="186"/>
      <c r="UPU152" s="165"/>
      <c r="UPV152" s="186"/>
      <c r="UPW152" s="165"/>
      <c r="UPX152" s="186"/>
      <c r="UPY152" s="165"/>
      <c r="UPZ152" s="186"/>
      <c r="UQA152" s="165"/>
      <c r="UQB152" s="186"/>
      <c r="UQC152" s="165"/>
      <c r="UQD152" s="186"/>
      <c r="UQE152" s="165"/>
      <c r="UQF152" s="186"/>
      <c r="UQG152" s="165"/>
      <c r="UQH152" s="186"/>
      <c r="UQI152" s="165"/>
      <c r="UQJ152" s="186"/>
      <c r="UQK152" s="165"/>
      <c r="UQL152" s="186"/>
      <c r="UQM152" s="165"/>
      <c r="UQN152" s="186"/>
      <c r="UQO152" s="165"/>
      <c r="UQP152" s="186"/>
      <c r="UQQ152" s="165"/>
      <c r="UQR152" s="186"/>
      <c r="UQS152" s="165"/>
      <c r="UQT152" s="186"/>
      <c r="UQU152" s="165"/>
      <c r="UQV152" s="186"/>
      <c r="UQW152" s="165"/>
      <c r="UQX152" s="186"/>
      <c r="UQY152" s="165"/>
      <c r="UQZ152" s="186"/>
      <c r="URA152" s="165"/>
      <c r="URB152" s="186"/>
      <c r="URC152" s="165"/>
      <c r="URD152" s="186"/>
      <c r="URE152" s="165"/>
      <c r="URF152" s="186"/>
      <c r="URG152" s="165"/>
      <c r="URH152" s="186"/>
      <c r="URI152" s="165"/>
      <c r="URJ152" s="186"/>
      <c r="URK152" s="165"/>
      <c r="URL152" s="186"/>
      <c r="URM152" s="165"/>
      <c r="URN152" s="186"/>
      <c r="URO152" s="165"/>
      <c r="URP152" s="186"/>
      <c r="URQ152" s="165"/>
      <c r="URR152" s="186"/>
      <c r="URS152" s="165"/>
      <c r="URT152" s="186"/>
      <c r="URU152" s="165"/>
      <c r="URV152" s="186"/>
      <c r="URW152" s="165"/>
      <c r="URX152" s="186"/>
      <c r="URY152" s="165"/>
      <c r="URZ152" s="186"/>
      <c r="USA152" s="165"/>
      <c r="USB152" s="186"/>
      <c r="USC152" s="165"/>
      <c r="USD152" s="186"/>
      <c r="USE152" s="165"/>
      <c r="USF152" s="186"/>
      <c r="USG152" s="165"/>
      <c r="USH152" s="186"/>
      <c r="USI152" s="165"/>
      <c r="USJ152" s="186"/>
      <c r="USK152" s="165"/>
      <c r="USL152" s="186"/>
      <c r="USM152" s="165"/>
      <c r="USN152" s="186"/>
      <c r="USO152" s="165"/>
      <c r="USP152" s="186"/>
      <c r="USQ152" s="165"/>
      <c r="USR152" s="186"/>
      <c r="USS152" s="165"/>
      <c r="UST152" s="186"/>
      <c r="USU152" s="165"/>
      <c r="USV152" s="186"/>
      <c r="USW152" s="165"/>
      <c r="USX152" s="186"/>
      <c r="USY152" s="165"/>
      <c r="USZ152" s="186"/>
      <c r="UTA152" s="165"/>
      <c r="UTB152" s="186"/>
      <c r="UTC152" s="165"/>
      <c r="UTD152" s="186"/>
      <c r="UTE152" s="165"/>
      <c r="UTF152" s="186"/>
      <c r="UTG152" s="165"/>
      <c r="UTH152" s="186"/>
      <c r="UTI152" s="165"/>
      <c r="UTJ152" s="186"/>
      <c r="UTK152" s="165"/>
      <c r="UTL152" s="186"/>
      <c r="UTM152" s="165"/>
      <c r="UTN152" s="186"/>
      <c r="UTO152" s="165"/>
      <c r="UTP152" s="186"/>
      <c r="UTQ152" s="165"/>
      <c r="UTR152" s="186"/>
      <c r="UTS152" s="165"/>
      <c r="UTT152" s="186"/>
      <c r="UTU152" s="165"/>
      <c r="UTV152" s="186"/>
      <c r="UTW152" s="165"/>
      <c r="UTX152" s="186"/>
      <c r="UTY152" s="165"/>
      <c r="UTZ152" s="186"/>
      <c r="UUA152" s="165"/>
      <c r="UUB152" s="186"/>
      <c r="UUC152" s="165"/>
      <c r="UUD152" s="186"/>
      <c r="UUE152" s="165"/>
      <c r="UUF152" s="186"/>
      <c r="UUG152" s="165"/>
      <c r="UUH152" s="186"/>
      <c r="UUI152" s="165"/>
      <c r="UUJ152" s="186"/>
      <c r="UUK152" s="165"/>
      <c r="UUL152" s="186"/>
      <c r="UUM152" s="165"/>
      <c r="UUN152" s="186"/>
      <c r="UUO152" s="165"/>
      <c r="UUP152" s="186"/>
      <c r="UUQ152" s="165"/>
      <c r="UUR152" s="186"/>
      <c r="UUS152" s="165"/>
      <c r="UUT152" s="186"/>
      <c r="UUU152" s="165"/>
      <c r="UUV152" s="186"/>
      <c r="UUW152" s="165"/>
      <c r="UUX152" s="186"/>
      <c r="UUY152" s="165"/>
      <c r="UUZ152" s="186"/>
      <c r="UVA152" s="165"/>
      <c r="UVB152" s="186"/>
      <c r="UVC152" s="165"/>
      <c r="UVD152" s="186"/>
      <c r="UVE152" s="165"/>
      <c r="UVF152" s="186"/>
      <c r="UVG152" s="165"/>
      <c r="UVH152" s="186"/>
      <c r="UVI152" s="165"/>
      <c r="UVJ152" s="186"/>
      <c r="UVK152" s="165"/>
      <c r="UVL152" s="186"/>
      <c r="UVM152" s="165"/>
      <c r="UVN152" s="186"/>
      <c r="UVO152" s="165"/>
      <c r="UVP152" s="186"/>
      <c r="UVQ152" s="165"/>
      <c r="UVR152" s="186"/>
      <c r="UVS152" s="165"/>
      <c r="UVT152" s="186"/>
      <c r="UVU152" s="165"/>
      <c r="UVV152" s="186"/>
      <c r="UVW152" s="165"/>
      <c r="UVX152" s="186"/>
      <c r="UVY152" s="165"/>
      <c r="UVZ152" s="186"/>
      <c r="UWA152" s="165"/>
      <c r="UWB152" s="186"/>
      <c r="UWC152" s="165"/>
      <c r="UWD152" s="186"/>
      <c r="UWE152" s="165"/>
      <c r="UWF152" s="186"/>
      <c r="UWG152" s="165"/>
      <c r="UWH152" s="186"/>
      <c r="UWI152" s="165"/>
      <c r="UWJ152" s="186"/>
      <c r="UWK152" s="165"/>
      <c r="UWL152" s="186"/>
      <c r="UWM152" s="165"/>
      <c r="UWN152" s="186"/>
      <c r="UWO152" s="165"/>
      <c r="UWP152" s="186"/>
      <c r="UWQ152" s="165"/>
      <c r="UWR152" s="186"/>
      <c r="UWS152" s="165"/>
      <c r="UWT152" s="186"/>
      <c r="UWU152" s="165"/>
      <c r="UWV152" s="186"/>
      <c r="UWW152" s="165"/>
      <c r="UWX152" s="186"/>
      <c r="UWY152" s="165"/>
      <c r="UWZ152" s="186"/>
      <c r="UXA152" s="165"/>
      <c r="UXB152" s="186"/>
      <c r="UXC152" s="165"/>
      <c r="UXD152" s="186"/>
      <c r="UXE152" s="165"/>
      <c r="UXF152" s="186"/>
      <c r="UXG152" s="165"/>
      <c r="UXH152" s="186"/>
      <c r="UXI152" s="165"/>
      <c r="UXJ152" s="186"/>
      <c r="UXK152" s="165"/>
      <c r="UXL152" s="186"/>
      <c r="UXM152" s="165"/>
      <c r="UXN152" s="186"/>
      <c r="UXO152" s="165"/>
      <c r="UXP152" s="186"/>
      <c r="UXQ152" s="165"/>
      <c r="UXR152" s="186"/>
      <c r="UXS152" s="165"/>
      <c r="UXT152" s="186"/>
      <c r="UXU152" s="165"/>
      <c r="UXV152" s="186"/>
      <c r="UXW152" s="165"/>
      <c r="UXX152" s="186"/>
      <c r="UXY152" s="165"/>
      <c r="UXZ152" s="186"/>
      <c r="UYA152" s="165"/>
      <c r="UYB152" s="186"/>
      <c r="UYC152" s="165"/>
      <c r="UYD152" s="186"/>
      <c r="UYE152" s="165"/>
      <c r="UYF152" s="186"/>
      <c r="UYG152" s="165"/>
      <c r="UYH152" s="186"/>
      <c r="UYI152" s="165"/>
      <c r="UYJ152" s="186"/>
      <c r="UYK152" s="165"/>
      <c r="UYL152" s="186"/>
      <c r="UYM152" s="165"/>
      <c r="UYN152" s="186"/>
      <c r="UYO152" s="165"/>
      <c r="UYP152" s="186"/>
      <c r="UYQ152" s="165"/>
      <c r="UYR152" s="186"/>
      <c r="UYS152" s="165"/>
      <c r="UYT152" s="186"/>
      <c r="UYU152" s="165"/>
      <c r="UYV152" s="186"/>
      <c r="UYW152" s="165"/>
      <c r="UYX152" s="186"/>
      <c r="UYY152" s="165"/>
      <c r="UYZ152" s="186"/>
      <c r="UZA152" s="165"/>
      <c r="UZB152" s="186"/>
      <c r="UZC152" s="165"/>
      <c r="UZD152" s="186"/>
      <c r="UZE152" s="165"/>
      <c r="UZF152" s="186"/>
      <c r="UZG152" s="165"/>
      <c r="UZH152" s="186"/>
      <c r="UZI152" s="165"/>
      <c r="UZJ152" s="186"/>
      <c r="UZK152" s="165"/>
      <c r="UZL152" s="186"/>
      <c r="UZM152" s="165"/>
      <c r="UZN152" s="186"/>
      <c r="UZO152" s="165"/>
      <c r="UZP152" s="186"/>
      <c r="UZQ152" s="165"/>
      <c r="UZR152" s="186"/>
      <c r="UZS152" s="165"/>
      <c r="UZT152" s="186"/>
      <c r="UZU152" s="165"/>
      <c r="UZV152" s="186"/>
      <c r="UZW152" s="165"/>
      <c r="UZX152" s="186"/>
      <c r="UZY152" s="165"/>
      <c r="UZZ152" s="186"/>
      <c r="VAA152" s="165"/>
      <c r="VAB152" s="186"/>
      <c r="VAC152" s="165"/>
      <c r="VAD152" s="186"/>
      <c r="VAE152" s="165"/>
      <c r="VAF152" s="186"/>
      <c r="VAG152" s="165"/>
      <c r="VAH152" s="186"/>
      <c r="VAI152" s="165"/>
      <c r="VAJ152" s="186"/>
      <c r="VAK152" s="165"/>
      <c r="VAL152" s="186"/>
      <c r="VAM152" s="165"/>
      <c r="VAN152" s="186"/>
      <c r="VAO152" s="165"/>
      <c r="VAP152" s="186"/>
      <c r="VAQ152" s="165"/>
      <c r="VAR152" s="186"/>
      <c r="VAS152" s="165"/>
      <c r="VAT152" s="186"/>
      <c r="VAU152" s="165"/>
      <c r="VAV152" s="186"/>
      <c r="VAW152" s="165"/>
      <c r="VAX152" s="186"/>
      <c r="VAY152" s="165"/>
      <c r="VAZ152" s="186"/>
      <c r="VBA152" s="165"/>
      <c r="VBB152" s="186"/>
      <c r="VBC152" s="165"/>
      <c r="VBD152" s="186"/>
      <c r="VBE152" s="165"/>
      <c r="VBF152" s="186"/>
      <c r="VBG152" s="165"/>
      <c r="VBH152" s="186"/>
      <c r="VBI152" s="165"/>
      <c r="VBJ152" s="186"/>
      <c r="VBK152" s="165"/>
      <c r="VBL152" s="186"/>
      <c r="VBM152" s="165"/>
      <c r="VBN152" s="186"/>
      <c r="VBO152" s="165"/>
      <c r="VBP152" s="186"/>
      <c r="VBQ152" s="165"/>
      <c r="VBR152" s="186"/>
      <c r="VBS152" s="165"/>
      <c r="VBT152" s="186"/>
      <c r="VBU152" s="165"/>
      <c r="VBV152" s="186"/>
      <c r="VBW152" s="165"/>
      <c r="VBX152" s="186"/>
      <c r="VBY152" s="165"/>
      <c r="VBZ152" s="186"/>
      <c r="VCA152" s="165"/>
      <c r="VCB152" s="186"/>
      <c r="VCC152" s="165"/>
      <c r="VCD152" s="186"/>
      <c r="VCE152" s="165"/>
      <c r="VCF152" s="186"/>
      <c r="VCG152" s="165"/>
      <c r="VCH152" s="186"/>
      <c r="VCI152" s="165"/>
      <c r="VCJ152" s="186"/>
      <c r="VCK152" s="165"/>
      <c r="VCL152" s="186"/>
      <c r="VCM152" s="165"/>
      <c r="VCN152" s="186"/>
      <c r="VCO152" s="165"/>
      <c r="VCP152" s="186"/>
      <c r="VCQ152" s="165"/>
      <c r="VCR152" s="186"/>
      <c r="VCS152" s="165"/>
      <c r="VCT152" s="186"/>
      <c r="VCU152" s="165"/>
      <c r="VCV152" s="186"/>
      <c r="VCW152" s="165"/>
      <c r="VCX152" s="186"/>
      <c r="VCY152" s="165"/>
      <c r="VCZ152" s="186"/>
      <c r="VDA152" s="165"/>
      <c r="VDB152" s="186"/>
      <c r="VDC152" s="165"/>
      <c r="VDD152" s="186"/>
      <c r="VDE152" s="165"/>
      <c r="VDF152" s="186"/>
      <c r="VDG152" s="165"/>
      <c r="VDH152" s="186"/>
      <c r="VDI152" s="165"/>
      <c r="VDJ152" s="186"/>
      <c r="VDK152" s="165"/>
      <c r="VDL152" s="186"/>
      <c r="VDM152" s="165"/>
      <c r="VDN152" s="186"/>
      <c r="VDO152" s="165"/>
      <c r="VDP152" s="186"/>
      <c r="VDQ152" s="165"/>
      <c r="VDR152" s="186"/>
      <c r="VDS152" s="165"/>
      <c r="VDT152" s="186"/>
      <c r="VDU152" s="165"/>
      <c r="VDV152" s="186"/>
      <c r="VDW152" s="165"/>
      <c r="VDX152" s="186"/>
      <c r="VDY152" s="165"/>
      <c r="VDZ152" s="186"/>
      <c r="VEA152" s="165"/>
      <c r="VEB152" s="186"/>
      <c r="VEC152" s="165"/>
      <c r="VED152" s="186"/>
      <c r="VEE152" s="165"/>
      <c r="VEF152" s="186"/>
      <c r="VEG152" s="165"/>
      <c r="VEH152" s="186"/>
      <c r="VEI152" s="165"/>
      <c r="VEJ152" s="186"/>
      <c r="VEK152" s="165"/>
      <c r="VEL152" s="186"/>
      <c r="VEM152" s="165"/>
      <c r="VEN152" s="186"/>
      <c r="VEO152" s="165"/>
      <c r="VEP152" s="186"/>
      <c r="VEQ152" s="165"/>
      <c r="VER152" s="186"/>
      <c r="VES152" s="165"/>
      <c r="VET152" s="186"/>
      <c r="VEU152" s="165"/>
      <c r="VEV152" s="186"/>
      <c r="VEW152" s="165"/>
      <c r="VEX152" s="186"/>
      <c r="VEY152" s="165"/>
      <c r="VEZ152" s="186"/>
      <c r="VFA152" s="165"/>
      <c r="VFB152" s="186"/>
      <c r="VFC152" s="165"/>
      <c r="VFD152" s="186"/>
      <c r="VFE152" s="165"/>
      <c r="VFF152" s="186"/>
      <c r="VFG152" s="165"/>
      <c r="VFH152" s="186"/>
      <c r="VFI152" s="165"/>
      <c r="VFJ152" s="186"/>
      <c r="VFK152" s="165"/>
      <c r="VFL152" s="186"/>
      <c r="VFM152" s="165"/>
      <c r="VFN152" s="186"/>
      <c r="VFO152" s="165"/>
      <c r="VFP152" s="186"/>
      <c r="VFQ152" s="165"/>
      <c r="VFR152" s="186"/>
      <c r="VFS152" s="165"/>
      <c r="VFT152" s="186"/>
      <c r="VFU152" s="165"/>
      <c r="VFV152" s="186"/>
      <c r="VFW152" s="165"/>
      <c r="VFX152" s="186"/>
      <c r="VFY152" s="165"/>
      <c r="VFZ152" s="186"/>
      <c r="VGA152" s="165"/>
      <c r="VGB152" s="186"/>
      <c r="VGC152" s="165"/>
      <c r="VGD152" s="186"/>
      <c r="VGE152" s="165"/>
      <c r="VGF152" s="186"/>
      <c r="VGG152" s="165"/>
      <c r="VGH152" s="186"/>
      <c r="VGI152" s="165"/>
      <c r="VGJ152" s="186"/>
      <c r="VGK152" s="165"/>
      <c r="VGL152" s="186"/>
      <c r="VGM152" s="165"/>
      <c r="VGN152" s="186"/>
      <c r="VGO152" s="165"/>
      <c r="VGP152" s="186"/>
      <c r="VGQ152" s="165"/>
      <c r="VGR152" s="186"/>
      <c r="VGS152" s="165"/>
      <c r="VGT152" s="186"/>
      <c r="VGU152" s="165"/>
      <c r="VGV152" s="186"/>
      <c r="VGW152" s="165"/>
      <c r="VGX152" s="186"/>
      <c r="VGY152" s="165"/>
      <c r="VGZ152" s="186"/>
      <c r="VHA152" s="165"/>
      <c r="VHB152" s="186"/>
      <c r="VHC152" s="165"/>
      <c r="VHD152" s="186"/>
      <c r="VHE152" s="165"/>
      <c r="VHF152" s="186"/>
      <c r="VHG152" s="165"/>
      <c r="VHH152" s="186"/>
      <c r="VHI152" s="165"/>
      <c r="VHJ152" s="186"/>
      <c r="VHK152" s="165"/>
      <c r="VHL152" s="186"/>
      <c r="VHM152" s="165"/>
      <c r="VHN152" s="186"/>
      <c r="VHO152" s="165"/>
      <c r="VHP152" s="186"/>
      <c r="VHQ152" s="165"/>
      <c r="VHR152" s="186"/>
      <c r="VHS152" s="165"/>
      <c r="VHT152" s="186"/>
      <c r="VHU152" s="165"/>
      <c r="VHV152" s="186"/>
      <c r="VHW152" s="165"/>
      <c r="VHX152" s="186"/>
      <c r="VHY152" s="165"/>
      <c r="VHZ152" s="186"/>
      <c r="VIA152" s="165"/>
      <c r="VIB152" s="186"/>
      <c r="VIC152" s="165"/>
      <c r="VID152" s="186"/>
      <c r="VIE152" s="165"/>
      <c r="VIF152" s="186"/>
      <c r="VIG152" s="165"/>
      <c r="VIH152" s="186"/>
      <c r="VII152" s="165"/>
      <c r="VIJ152" s="186"/>
      <c r="VIK152" s="165"/>
      <c r="VIL152" s="186"/>
      <c r="VIM152" s="165"/>
      <c r="VIN152" s="186"/>
      <c r="VIO152" s="165"/>
      <c r="VIP152" s="186"/>
      <c r="VIQ152" s="165"/>
      <c r="VIR152" s="186"/>
      <c r="VIS152" s="165"/>
      <c r="VIT152" s="186"/>
      <c r="VIU152" s="165"/>
      <c r="VIV152" s="186"/>
      <c r="VIW152" s="165"/>
      <c r="VIX152" s="186"/>
      <c r="VIY152" s="165"/>
      <c r="VIZ152" s="186"/>
      <c r="VJA152" s="165"/>
      <c r="VJB152" s="186"/>
      <c r="VJC152" s="165"/>
      <c r="VJD152" s="186"/>
      <c r="VJE152" s="165"/>
      <c r="VJF152" s="186"/>
      <c r="VJG152" s="165"/>
      <c r="VJH152" s="186"/>
      <c r="VJI152" s="165"/>
      <c r="VJJ152" s="186"/>
      <c r="VJK152" s="165"/>
      <c r="VJL152" s="186"/>
      <c r="VJM152" s="165"/>
      <c r="VJN152" s="186"/>
      <c r="VJO152" s="165"/>
      <c r="VJP152" s="186"/>
      <c r="VJQ152" s="165"/>
      <c r="VJR152" s="186"/>
      <c r="VJS152" s="165"/>
      <c r="VJT152" s="186"/>
      <c r="VJU152" s="165"/>
      <c r="VJV152" s="186"/>
      <c r="VJW152" s="165"/>
      <c r="VJX152" s="186"/>
      <c r="VJY152" s="165"/>
      <c r="VJZ152" s="186"/>
      <c r="VKA152" s="165"/>
      <c r="VKB152" s="186"/>
      <c r="VKC152" s="165"/>
      <c r="VKD152" s="186"/>
      <c r="VKE152" s="165"/>
      <c r="VKF152" s="186"/>
      <c r="VKG152" s="165"/>
      <c r="VKH152" s="186"/>
      <c r="VKI152" s="165"/>
      <c r="VKJ152" s="186"/>
      <c r="VKK152" s="165"/>
      <c r="VKL152" s="186"/>
      <c r="VKM152" s="165"/>
      <c r="VKN152" s="186"/>
      <c r="VKO152" s="165"/>
      <c r="VKP152" s="186"/>
      <c r="VKQ152" s="165"/>
      <c r="VKR152" s="186"/>
      <c r="VKS152" s="165"/>
      <c r="VKT152" s="186"/>
      <c r="VKU152" s="165"/>
      <c r="VKV152" s="186"/>
      <c r="VKW152" s="165"/>
      <c r="VKX152" s="186"/>
      <c r="VKY152" s="165"/>
      <c r="VKZ152" s="186"/>
      <c r="VLA152" s="165"/>
      <c r="VLB152" s="186"/>
      <c r="VLC152" s="165"/>
      <c r="VLD152" s="186"/>
      <c r="VLE152" s="165"/>
      <c r="VLF152" s="186"/>
      <c r="VLG152" s="165"/>
      <c r="VLH152" s="186"/>
      <c r="VLI152" s="165"/>
      <c r="VLJ152" s="186"/>
      <c r="VLK152" s="165"/>
      <c r="VLL152" s="186"/>
      <c r="VLM152" s="165"/>
      <c r="VLN152" s="186"/>
      <c r="VLO152" s="165"/>
      <c r="VLP152" s="186"/>
      <c r="VLQ152" s="165"/>
      <c r="VLR152" s="186"/>
      <c r="VLS152" s="165"/>
      <c r="VLT152" s="186"/>
      <c r="VLU152" s="165"/>
      <c r="VLV152" s="186"/>
      <c r="VLW152" s="165"/>
      <c r="VLX152" s="186"/>
      <c r="VLY152" s="165"/>
      <c r="VLZ152" s="186"/>
      <c r="VMA152" s="165"/>
      <c r="VMB152" s="186"/>
      <c r="VMC152" s="165"/>
      <c r="VMD152" s="186"/>
      <c r="VME152" s="165"/>
      <c r="VMF152" s="186"/>
      <c r="VMG152" s="165"/>
      <c r="VMH152" s="186"/>
      <c r="VMI152" s="165"/>
      <c r="VMJ152" s="186"/>
      <c r="VMK152" s="165"/>
      <c r="VML152" s="186"/>
      <c r="VMM152" s="165"/>
      <c r="VMN152" s="186"/>
      <c r="VMO152" s="165"/>
      <c r="VMP152" s="186"/>
      <c r="VMQ152" s="165"/>
      <c r="VMR152" s="186"/>
      <c r="VMS152" s="165"/>
      <c r="VMT152" s="186"/>
      <c r="VMU152" s="165"/>
      <c r="VMV152" s="186"/>
      <c r="VMW152" s="165"/>
      <c r="VMX152" s="186"/>
      <c r="VMY152" s="165"/>
      <c r="VMZ152" s="186"/>
      <c r="VNA152" s="165"/>
      <c r="VNB152" s="186"/>
      <c r="VNC152" s="165"/>
      <c r="VND152" s="186"/>
      <c r="VNE152" s="165"/>
      <c r="VNF152" s="186"/>
      <c r="VNG152" s="165"/>
      <c r="VNH152" s="186"/>
      <c r="VNI152" s="165"/>
      <c r="VNJ152" s="186"/>
      <c r="VNK152" s="165"/>
      <c r="VNL152" s="186"/>
      <c r="VNM152" s="165"/>
      <c r="VNN152" s="186"/>
      <c r="VNO152" s="165"/>
      <c r="VNP152" s="186"/>
      <c r="VNQ152" s="165"/>
      <c r="VNR152" s="186"/>
      <c r="VNS152" s="165"/>
      <c r="VNT152" s="186"/>
      <c r="VNU152" s="165"/>
      <c r="VNV152" s="186"/>
      <c r="VNW152" s="165"/>
      <c r="VNX152" s="186"/>
      <c r="VNY152" s="165"/>
      <c r="VNZ152" s="186"/>
      <c r="VOA152" s="165"/>
      <c r="VOB152" s="186"/>
      <c r="VOC152" s="165"/>
      <c r="VOD152" s="186"/>
      <c r="VOE152" s="165"/>
      <c r="VOF152" s="186"/>
      <c r="VOG152" s="165"/>
      <c r="VOH152" s="186"/>
      <c r="VOI152" s="165"/>
      <c r="VOJ152" s="186"/>
      <c r="VOK152" s="165"/>
      <c r="VOL152" s="186"/>
      <c r="VOM152" s="165"/>
      <c r="VON152" s="186"/>
      <c r="VOO152" s="165"/>
      <c r="VOP152" s="186"/>
      <c r="VOQ152" s="165"/>
      <c r="VOR152" s="186"/>
      <c r="VOS152" s="165"/>
      <c r="VOT152" s="186"/>
      <c r="VOU152" s="165"/>
      <c r="VOV152" s="186"/>
      <c r="VOW152" s="165"/>
      <c r="VOX152" s="186"/>
      <c r="VOY152" s="165"/>
      <c r="VOZ152" s="186"/>
      <c r="VPA152" s="165"/>
      <c r="VPB152" s="186"/>
      <c r="VPC152" s="165"/>
      <c r="VPD152" s="186"/>
      <c r="VPE152" s="165"/>
      <c r="VPF152" s="186"/>
      <c r="VPG152" s="165"/>
      <c r="VPH152" s="186"/>
      <c r="VPI152" s="165"/>
      <c r="VPJ152" s="186"/>
      <c r="VPK152" s="165"/>
      <c r="VPL152" s="186"/>
      <c r="VPM152" s="165"/>
      <c r="VPN152" s="186"/>
      <c r="VPO152" s="165"/>
      <c r="VPP152" s="186"/>
      <c r="VPQ152" s="165"/>
      <c r="VPR152" s="186"/>
      <c r="VPS152" s="165"/>
      <c r="VPT152" s="186"/>
      <c r="VPU152" s="165"/>
      <c r="VPV152" s="186"/>
      <c r="VPW152" s="165"/>
      <c r="VPX152" s="186"/>
      <c r="VPY152" s="165"/>
      <c r="VPZ152" s="186"/>
      <c r="VQA152" s="165"/>
      <c r="VQB152" s="186"/>
      <c r="VQC152" s="165"/>
      <c r="VQD152" s="186"/>
      <c r="VQE152" s="165"/>
      <c r="VQF152" s="186"/>
      <c r="VQG152" s="165"/>
      <c r="VQH152" s="186"/>
      <c r="VQI152" s="165"/>
      <c r="VQJ152" s="186"/>
      <c r="VQK152" s="165"/>
      <c r="VQL152" s="186"/>
      <c r="VQM152" s="165"/>
      <c r="VQN152" s="186"/>
      <c r="VQO152" s="165"/>
      <c r="VQP152" s="186"/>
      <c r="VQQ152" s="165"/>
      <c r="VQR152" s="186"/>
      <c r="VQS152" s="165"/>
      <c r="VQT152" s="186"/>
      <c r="VQU152" s="165"/>
      <c r="VQV152" s="186"/>
      <c r="VQW152" s="165"/>
      <c r="VQX152" s="186"/>
      <c r="VQY152" s="165"/>
      <c r="VQZ152" s="186"/>
      <c r="VRA152" s="165"/>
      <c r="VRB152" s="186"/>
      <c r="VRC152" s="165"/>
      <c r="VRD152" s="186"/>
      <c r="VRE152" s="165"/>
      <c r="VRF152" s="186"/>
      <c r="VRG152" s="165"/>
      <c r="VRH152" s="186"/>
      <c r="VRI152" s="165"/>
      <c r="VRJ152" s="186"/>
      <c r="VRK152" s="165"/>
      <c r="VRL152" s="186"/>
      <c r="VRM152" s="165"/>
      <c r="VRN152" s="186"/>
      <c r="VRO152" s="165"/>
      <c r="VRP152" s="186"/>
      <c r="VRQ152" s="165"/>
      <c r="VRR152" s="186"/>
      <c r="VRS152" s="165"/>
      <c r="VRT152" s="186"/>
      <c r="VRU152" s="165"/>
      <c r="VRV152" s="186"/>
      <c r="VRW152" s="165"/>
      <c r="VRX152" s="186"/>
      <c r="VRY152" s="165"/>
      <c r="VRZ152" s="186"/>
      <c r="VSA152" s="165"/>
      <c r="VSB152" s="186"/>
      <c r="VSC152" s="165"/>
      <c r="VSD152" s="186"/>
      <c r="VSE152" s="165"/>
      <c r="VSF152" s="186"/>
      <c r="VSG152" s="165"/>
      <c r="VSH152" s="186"/>
      <c r="VSI152" s="165"/>
      <c r="VSJ152" s="186"/>
      <c r="VSK152" s="165"/>
      <c r="VSL152" s="186"/>
      <c r="VSM152" s="165"/>
      <c r="VSN152" s="186"/>
      <c r="VSO152" s="165"/>
      <c r="VSP152" s="186"/>
      <c r="VSQ152" s="165"/>
      <c r="VSR152" s="186"/>
      <c r="VSS152" s="165"/>
      <c r="VST152" s="186"/>
      <c r="VSU152" s="165"/>
      <c r="VSV152" s="186"/>
      <c r="VSW152" s="165"/>
      <c r="VSX152" s="186"/>
      <c r="VSY152" s="165"/>
      <c r="VSZ152" s="186"/>
      <c r="VTA152" s="165"/>
      <c r="VTB152" s="186"/>
      <c r="VTC152" s="165"/>
      <c r="VTD152" s="186"/>
      <c r="VTE152" s="165"/>
      <c r="VTF152" s="186"/>
      <c r="VTG152" s="165"/>
      <c r="VTH152" s="186"/>
      <c r="VTI152" s="165"/>
      <c r="VTJ152" s="186"/>
      <c r="VTK152" s="165"/>
      <c r="VTL152" s="186"/>
      <c r="VTM152" s="165"/>
      <c r="VTN152" s="186"/>
      <c r="VTO152" s="165"/>
      <c r="VTP152" s="186"/>
      <c r="VTQ152" s="165"/>
      <c r="VTR152" s="186"/>
      <c r="VTS152" s="165"/>
      <c r="VTT152" s="186"/>
      <c r="VTU152" s="165"/>
      <c r="VTV152" s="186"/>
      <c r="VTW152" s="165"/>
      <c r="VTX152" s="186"/>
      <c r="VTY152" s="165"/>
      <c r="VTZ152" s="186"/>
      <c r="VUA152" s="165"/>
      <c r="VUB152" s="186"/>
      <c r="VUC152" s="165"/>
      <c r="VUD152" s="186"/>
      <c r="VUE152" s="165"/>
      <c r="VUF152" s="186"/>
      <c r="VUG152" s="165"/>
      <c r="VUH152" s="186"/>
      <c r="VUI152" s="165"/>
      <c r="VUJ152" s="186"/>
      <c r="VUK152" s="165"/>
      <c r="VUL152" s="186"/>
      <c r="VUM152" s="165"/>
      <c r="VUN152" s="186"/>
      <c r="VUO152" s="165"/>
      <c r="VUP152" s="186"/>
      <c r="VUQ152" s="165"/>
      <c r="VUR152" s="186"/>
      <c r="VUS152" s="165"/>
      <c r="VUT152" s="186"/>
      <c r="VUU152" s="165"/>
      <c r="VUV152" s="186"/>
      <c r="VUW152" s="165"/>
      <c r="VUX152" s="186"/>
      <c r="VUY152" s="165"/>
      <c r="VUZ152" s="186"/>
      <c r="VVA152" s="165"/>
      <c r="VVB152" s="186"/>
      <c r="VVC152" s="165"/>
      <c r="VVD152" s="186"/>
      <c r="VVE152" s="165"/>
      <c r="VVF152" s="186"/>
      <c r="VVG152" s="165"/>
      <c r="VVH152" s="186"/>
      <c r="VVI152" s="165"/>
      <c r="VVJ152" s="186"/>
      <c r="VVK152" s="165"/>
      <c r="VVL152" s="186"/>
      <c r="VVM152" s="165"/>
      <c r="VVN152" s="186"/>
      <c r="VVO152" s="165"/>
      <c r="VVP152" s="186"/>
      <c r="VVQ152" s="165"/>
      <c r="VVR152" s="186"/>
      <c r="VVS152" s="165"/>
      <c r="VVT152" s="186"/>
      <c r="VVU152" s="165"/>
      <c r="VVV152" s="186"/>
      <c r="VVW152" s="165"/>
      <c r="VVX152" s="186"/>
      <c r="VVY152" s="165"/>
      <c r="VVZ152" s="186"/>
      <c r="VWA152" s="165"/>
      <c r="VWB152" s="186"/>
      <c r="VWC152" s="165"/>
      <c r="VWD152" s="186"/>
      <c r="VWE152" s="165"/>
      <c r="VWF152" s="186"/>
      <c r="VWG152" s="165"/>
      <c r="VWH152" s="186"/>
      <c r="VWI152" s="165"/>
      <c r="VWJ152" s="186"/>
      <c r="VWK152" s="165"/>
      <c r="VWL152" s="186"/>
      <c r="VWM152" s="165"/>
      <c r="VWN152" s="186"/>
      <c r="VWO152" s="165"/>
      <c r="VWP152" s="186"/>
      <c r="VWQ152" s="165"/>
      <c r="VWR152" s="186"/>
      <c r="VWS152" s="165"/>
      <c r="VWT152" s="186"/>
      <c r="VWU152" s="165"/>
      <c r="VWV152" s="186"/>
      <c r="VWW152" s="165"/>
      <c r="VWX152" s="186"/>
      <c r="VWY152" s="165"/>
      <c r="VWZ152" s="186"/>
      <c r="VXA152" s="165"/>
      <c r="VXB152" s="186"/>
      <c r="VXC152" s="165"/>
      <c r="VXD152" s="186"/>
      <c r="VXE152" s="165"/>
      <c r="VXF152" s="186"/>
      <c r="VXG152" s="165"/>
      <c r="VXH152" s="186"/>
      <c r="VXI152" s="165"/>
      <c r="VXJ152" s="186"/>
      <c r="VXK152" s="165"/>
      <c r="VXL152" s="186"/>
      <c r="VXM152" s="165"/>
      <c r="VXN152" s="186"/>
      <c r="VXO152" s="165"/>
      <c r="VXP152" s="186"/>
      <c r="VXQ152" s="165"/>
      <c r="VXR152" s="186"/>
      <c r="VXS152" s="165"/>
      <c r="VXT152" s="186"/>
      <c r="VXU152" s="165"/>
      <c r="VXV152" s="186"/>
      <c r="VXW152" s="165"/>
      <c r="VXX152" s="186"/>
      <c r="VXY152" s="165"/>
      <c r="VXZ152" s="186"/>
      <c r="VYA152" s="165"/>
      <c r="VYB152" s="186"/>
      <c r="VYC152" s="165"/>
      <c r="VYD152" s="186"/>
      <c r="VYE152" s="165"/>
      <c r="VYF152" s="186"/>
      <c r="VYG152" s="165"/>
      <c r="VYH152" s="186"/>
      <c r="VYI152" s="165"/>
      <c r="VYJ152" s="186"/>
      <c r="VYK152" s="165"/>
      <c r="VYL152" s="186"/>
      <c r="VYM152" s="165"/>
      <c r="VYN152" s="186"/>
      <c r="VYO152" s="165"/>
      <c r="VYP152" s="186"/>
      <c r="VYQ152" s="165"/>
      <c r="VYR152" s="186"/>
      <c r="VYS152" s="165"/>
      <c r="VYT152" s="186"/>
      <c r="VYU152" s="165"/>
      <c r="VYV152" s="186"/>
      <c r="VYW152" s="165"/>
      <c r="VYX152" s="186"/>
      <c r="VYY152" s="165"/>
      <c r="VYZ152" s="186"/>
      <c r="VZA152" s="165"/>
      <c r="VZB152" s="186"/>
      <c r="VZC152" s="165"/>
      <c r="VZD152" s="186"/>
      <c r="VZE152" s="165"/>
      <c r="VZF152" s="186"/>
      <c r="VZG152" s="165"/>
      <c r="VZH152" s="186"/>
      <c r="VZI152" s="165"/>
      <c r="VZJ152" s="186"/>
      <c r="VZK152" s="165"/>
      <c r="VZL152" s="186"/>
      <c r="VZM152" s="165"/>
      <c r="VZN152" s="186"/>
      <c r="VZO152" s="165"/>
      <c r="VZP152" s="186"/>
      <c r="VZQ152" s="165"/>
      <c r="VZR152" s="186"/>
      <c r="VZS152" s="165"/>
      <c r="VZT152" s="186"/>
      <c r="VZU152" s="165"/>
      <c r="VZV152" s="186"/>
      <c r="VZW152" s="165"/>
      <c r="VZX152" s="186"/>
      <c r="VZY152" s="165"/>
      <c r="VZZ152" s="186"/>
      <c r="WAA152" s="165"/>
      <c r="WAB152" s="186"/>
      <c r="WAC152" s="165"/>
      <c r="WAD152" s="186"/>
      <c r="WAE152" s="165"/>
      <c r="WAF152" s="186"/>
      <c r="WAG152" s="165"/>
      <c r="WAH152" s="186"/>
      <c r="WAI152" s="165"/>
      <c r="WAJ152" s="186"/>
      <c r="WAK152" s="165"/>
      <c r="WAL152" s="186"/>
      <c r="WAM152" s="165"/>
      <c r="WAN152" s="186"/>
      <c r="WAO152" s="165"/>
      <c r="WAP152" s="186"/>
      <c r="WAQ152" s="165"/>
      <c r="WAR152" s="186"/>
      <c r="WAS152" s="165"/>
      <c r="WAT152" s="186"/>
      <c r="WAU152" s="165"/>
      <c r="WAV152" s="186"/>
      <c r="WAW152" s="165"/>
      <c r="WAX152" s="186"/>
      <c r="WAY152" s="165"/>
      <c r="WAZ152" s="186"/>
      <c r="WBA152" s="165"/>
      <c r="WBB152" s="186"/>
      <c r="WBC152" s="165"/>
      <c r="WBD152" s="186"/>
      <c r="WBE152" s="165"/>
      <c r="WBF152" s="186"/>
      <c r="WBG152" s="165"/>
      <c r="WBH152" s="186"/>
      <c r="WBI152" s="165"/>
      <c r="WBJ152" s="186"/>
      <c r="WBK152" s="165"/>
      <c r="WBL152" s="186"/>
      <c r="WBM152" s="165"/>
      <c r="WBN152" s="186"/>
      <c r="WBO152" s="165"/>
      <c r="WBP152" s="186"/>
      <c r="WBQ152" s="165"/>
      <c r="WBR152" s="186"/>
      <c r="WBS152" s="165"/>
      <c r="WBT152" s="186"/>
      <c r="WBU152" s="165"/>
      <c r="WBV152" s="186"/>
      <c r="WBW152" s="165"/>
      <c r="WBX152" s="186"/>
      <c r="WBY152" s="165"/>
      <c r="WBZ152" s="186"/>
      <c r="WCA152" s="165"/>
      <c r="WCB152" s="186"/>
      <c r="WCC152" s="165"/>
      <c r="WCD152" s="186"/>
      <c r="WCE152" s="165"/>
      <c r="WCF152" s="186"/>
      <c r="WCG152" s="165"/>
      <c r="WCH152" s="186"/>
      <c r="WCI152" s="165"/>
      <c r="WCJ152" s="186"/>
      <c r="WCK152" s="165"/>
      <c r="WCL152" s="186"/>
      <c r="WCM152" s="165"/>
      <c r="WCN152" s="186"/>
      <c r="WCO152" s="165"/>
      <c r="WCP152" s="186"/>
      <c r="WCQ152" s="165"/>
      <c r="WCR152" s="186"/>
      <c r="WCS152" s="165"/>
      <c r="WCT152" s="186"/>
      <c r="WCU152" s="165"/>
      <c r="WCV152" s="186"/>
      <c r="WCW152" s="165"/>
      <c r="WCX152" s="186"/>
      <c r="WCY152" s="165"/>
      <c r="WCZ152" s="186"/>
      <c r="WDA152" s="165"/>
      <c r="WDB152" s="186"/>
      <c r="WDC152" s="165"/>
      <c r="WDD152" s="186"/>
      <c r="WDE152" s="165"/>
      <c r="WDF152" s="186"/>
      <c r="WDG152" s="165"/>
      <c r="WDH152" s="186"/>
      <c r="WDI152" s="165"/>
      <c r="WDJ152" s="186"/>
      <c r="WDK152" s="165"/>
      <c r="WDL152" s="186"/>
      <c r="WDM152" s="165"/>
      <c r="WDN152" s="186"/>
      <c r="WDO152" s="165"/>
      <c r="WDP152" s="186"/>
      <c r="WDQ152" s="165"/>
      <c r="WDR152" s="186"/>
      <c r="WDS152" s="165"/>
      <c r="WDT152" s="186"/>
      <c r="WDU152" s="165"/>
      <c r="WDV152" s="186"/>
      <c r="WDW152" s="165"/>
      <c r="WDX152" s="186"/>
      <c r="WDY152" s="165"/>
      <c r="WDZ152" s="186"/>
      <c r="WEA152" s="165"/>
      <c r="WEB152" s="186"/>
      <c r="WEC152" s="165"/>
      <c r="WED152" s="186"/>
      <c r="WEE152" s="165"/>
      <c r="WEF152" s="186"/>
      <c r="WEG152" s="165"/>
      <c r="WEH152" s="186"/>
      <c r="WEI152" s="165"/>
      <c r="WEJ152" s="186"/>
      <c r="WEK152" s="165"/>
      <c r="WEL152" s="186"/>
      <c r="WEM152" s="165"/>
      <c r="WEN152" s="186"/>
      <c r="WEO152" s="165"/>
      <c r="WEP152" s="186"/>
      <c r="WEQ152" s="165"/>
      <c r="WER152" s="186"/>
      <c r="WES152" s="165"/>
      <c r="WET152" s="186"/>
      <c r="WEU152" s="165"/>
      <c r="WEV152" s="186"/>
      <c r="WEW152" s="165"/>
      <c r="WEX152" s="186"/>
      <c r="WEY152" s="165"/>
      <c r="WEZ152" s="186"/>
      <c r="WFA152" s="165"/>
      <c r="WFB152" s="186"/>
      <c r="WFC152" s="165"/>
      <c r="WFD152" s="186"/>
      <c r="WFE152" s="165"/>
      <c r="WFF152" s="186"/>
      <c r="WFG152" s="165"/>
      <c r="WFH152" s="186"/>
      <c r="WFI152" s="165"/>
      <c r="WFJ152" s="186"/>
      <c r="WFK152" s="165"/>
      <c r="WFL152" s="186"/>
      <c r="WFM152" s="165"/>
      <c r="WFN152" s="186"/>
      <c r="WFO152" s="165"/>
      <c r="WFP152" s="186"/>
      <c r="WFQ152" s="165"/>
      <c r="WFR152" s="186"/>
      <c r="WFS152" s="165"/>
      <c r="WFT152" s="186"/>
      <c r="WFU152" s="165"/>
      <c r="WFV152" s="186"/>
      <c r="WFW152" s="165"/>
      <c r="WFX152" s="186"/>
      <c r="WFY152" s="165"/>
      <c r="WFZ152" s="186"/>
      <c r="WGA152" s="165"/>
      <c r="WGB152" s="186"/>
      <c r="WGC152" s="165"/>
      <c r="WGD152" s="186"/>
      <c r="WGE152" s="165"/>
      <c r="WGF152" s="186"/>
      <c r="WGG152" s="165"/>
      <c r="WGH152" s="186"/>
      <c r="WGI152" s="165"/>
      <c r="WGJ152" s="186"/>
      <c r="WGK152" s="165"/>
      <c r="WGL152" s="186"/>
      <c r="WGM152" s="165"/>
      <c r="WGN152" s="186"/>
      <c r="WGO152" s="165"/>
      <c r="WGP152" s="186"/>
      <c r="WGQ152" s="165"/>
      <c r="WGR152" s="186"/>
      <c r="WGS152" s="165"/>
      <c r="WGT152" s="186"/>
      <c r="WGU152" s="165"/>
      <c r="WGV152" s="186"/>
      <c r="WGW152" s="165"/>
      <c r="WGX152" s="186"/>
      <c r="WGY152" s="165"/>
      <c r="WGZ152" s="186"/>
      <c r="WHA152" s="165"/>
      <c r="WHB152" s="186"/>
      <c r="WHC152" s="165"/>
      <c r="WHD152" s="186"/>
      <c r="WHE152" s="165"/>
      <c r="WHF152" s="186"/>
      <c r="WHG152" s="165"/>
      <c r="WHH152" s="186"/>
      <c r="WHI152" s="165"/>
      <c r="WHJ152" s="186"/>
      <c r="WHK152" s="165"/>
      <c r="WHL152" s="186"/>
      <c r="WHM152" s="165"/>
      <c r="WHN152" s="186"/>
      <c r="WHO152" s="165"/>
      <c r="WHP152" s="186"/>
      <c r="WHQ152" s="165"/>
      <c r="WHR152" s="186"/>
      <c r="WHS152" s="165"/>
      <c r="WHT152" s="186"/>
      <c r="WHU152" s="165"/>
      <c r="WHV152" s="186"/>
      <c r="WHW152" s="165"/>
      <c r="WHX152" s="186"/>
      <c r="WHY152" s="165"/>
      <c r="WHZ152" s="186"/>
      <c r="WIA152" s="165"/>
      <c r="WIB152" s="186"/>
      <c r="WIC152" s="165"/>
      <c r="WID152" s="186"/>
      <c r="WIE152" s="165"/>
      <c r="WIF152" s="186"/>
      <c r="WIG152" s="165"/>
      <c r="WIH152" s="186"/>
      <c r="WII152" s="165"/>
      <c r="WIJ152" s="186"/>
      <c r="WIK152" s="165"/>
      <c r="WIL152" s="186"/>
      <c r="WIM152" s="165"/>
      <c r="WIN152" s="186"/>
      <c r="WIO152" s="165"/>
      <c r="WIP152" s="186"/>
      <c r="WIQ152" s="165"/>
      <c r="WIR152" s="186"/>
      <c r="WIS152" s="165"/>
      <c r="WIT152" s="186"/>
      <c r="WIU152" s="165"/>
      <c r="WIV152" s="186"/>
      <c r="WIW152" s="165"/>
      <c r="WIX152" s="186"/>
      <c r="WIY152" s="165"/>
      <c r="WIZ152" s="186"/>
      <c r="WJA152" s="165"/>
      <c r="WJB152" s="186"/>
      <c r="WJC152" s="165"/>
      <c r="WJD152" s="186"/>
      <c r="WJE152" s="165"/>
      <c r="WJF152" s="186"/>
      <c r="WJG152" s="165"/>
      <c r="WJH152" s="186"/>
      <c r="WJI152" s="165"/>
      <c r="WJJ152" s="186"/>
      <c r="WJK152" s="165"/>
      <c r="WJL152" s="186"/>
      <c r="WJM152" s="165"/>
      <c r="WJN152" s="186"/>
      <c r="WJO152" s="165"/>
      <c r="WJP152" s="186"/>
      <c r="WJQ152" s="165"/>
      <c r="WJR152" s="186"/>
      <c r="WJS152" s="165"/>
      <c r="WJT152" s="186"/>
      <c r="WJU152" s="165"/>
      <c r="WJV152" s="186"/>
      <c r="WJW152" s="165"/>
      <c r="WJX152" s="186"/>
      <c r="WJY152" s="165"/>
      <c r="WJZ152" s="186"/>
      <c r="WKA152" s="165"/>
      <c r="WKB152" s="186"/>
      <c r="WKC152" s="165"/>
      <c r="WKD152" s="186"/>
      <c r="WKE152" s="165"/>
      <c r="WKF152" s="186"/>
      <c r="WKG152" s="165"/>
      <c r="WKH152" s="186"/>
      <c r="WKI152" s="165"/>
      <c r="WKJ152" s="186"/>
      <c r="WKK152" s="165"/>
      <c r="WKL152" s="186"/>
      <c r="WKM152" s="165"/>
      <c r="WKN152" s="186"/>
      <c r="WKO152" s="165"/>
      <c r="WKP152" s="186"/>
      <c r="WKQ152" s="165"/>
      <c r="WKR152" s="186"/>
      <c r="WKS152" s="165"/>
      <c r="WKT152" s="186"/>
      <c r="WKU152" s="165"/>
      <c r="WKV152" s="186"/>
      <c r="WKW152" s="165"/>
      <c r="WKX152" s="186"/>
      <c r="WKY152" s="165"/>
      <c r="WKZ152" s="186"/>
      <c r="WLA152" s="165"/>
      <c r="WLB152" s="186"/>
      <c r="WLC152" s="165"/>
      <c r="WLD152" s="186"/>
      <c r="WLE152" s="165"/>
      <c r="WLF152" s="186"/>
      <c r="WLG152" s="165"/>
      <c r="WLH152" s="186"/>
      <c r="WLI152" s="165"/>
      <c r="WLJ152" s="186"/>
      <c r="WLK152" s="165"/>
      <c r="WLL152" s="186"/>
      <c r="WLM152" s="165"/>
      <c r="WLN152" s="186"/>
      <c r="WLO152" s="165"/>
      <c r="WLP152" s="186"/>
      <c r="WLQ152" s="165"/>
      <c r="WLR152" s="186"/>
      <c r="WLS152" s="165"/>
      <c r="WLT152" s="186"/>
      <c r="WLU152" s="165"/>
      <c r="WLV152" s="186"/>
      <c r="WLW152" s="165"/>
      <c r="WLX152" s="186"/>
      <c r="WLY152" s="165"/>
      <c r="WLZ152" s="186"/>
      <c r="WMA152" s="165"/>
      <c r="WMB152" s="186"/>
      <c r="WMC152" s="165"/>
      <c r="WMD152" s="186"/>
      <c r="WME152" s="165"/>
      <c r="WMF152" s="186"/>
      <c r="WMG152" s="165"/>
      <c r="WMH152" s="186"/>
      <c r="WMI152" s="165"/>
      <c r="WMJ152" s="186"/>
      <c r="WMK152" s="165"/>
      <c r="WML152" s="186"/>
      <c r="WMM152" s="165"/>
      <c r="WMN152" s="186"/>
      <c r="WMO152" s="165"/>
      <c r="WMP152" s="186"/>
      <c r="WMQ152" s="165"/>
      <c r="WMR152" s="186"/>
      <c r="WMS152" s="165"/>
      <c r="WMT152" s="186"/>
      <c r="WMU152" s="165"/>
      <c r="WMV152" s="186"/>
      <c r="WMW152" s="165"/>
      <c r="WMX152" s="186"/>
      <c r="WMY152" s="165"/>
      <c r="WMZ152" s="186"/>
      <c r="WNA152" s="165"/>
      <c r="WNB152" s="186"/>
      <c r="WNC152" s="165"/>
      <c r="WND152" s="186"/>
      <c r="WNE152" s="165"/>
      <c r="WNF152" s="186"/>
      <c r="WNG152" s="165"/>
      <c r="WNH152" s="186"/>
      <c r="WNI152" s="165"/>
      <c r="WNJ152" s="186"/>
      <c r="WNK152" s="165"/>
      <c r="WNL152" s="186"/>
      <c r="WNM152" s="165"/>
      <c r="WNN152" s="186"/>
      <c r="WNO152" s="165"/>
      <c r="WNP152" s="186"/>
      <c r="WNQ152" s="165"/>
      <c r="WNR152" s="186"/>
      <c r="WNS152" s="165"/>
      <c r="WNT152" s="186"/>
      <c r="WNU152" s="165"/>
      <c r="WNV152" s="186"/>
      <c r="WNW152" s="165"/>
      <c r="WNX152" s="186"/>
      <c r="WNY152" s="165"/>
      <c r="WNZ152" s="186"/>
      <c r="WOA152" s="165"/>
      <c r="WOB152" s="186"/>
      <c r="WOC152" s="165"/>
      <c r="WOD152" s="186"/>
      <c r="WOE152" s="165"/>
      <c r="WOF152" s="186"/>
      <c r="WOG152" s="165"/>
      <c r="WOH152" s="186"/>
      <c r="WOI152" s="165"/>
      <c r="WOJ152" s="186"/>
      <c r="WOK152" s="165"/>
      <c r="WOL152" s="186"/>
      <c r="WOM152" s="165"/>
      <c r="WON152" s="186"/>
      <c r="WOO152" s="165"/>
      <c r="WOP152" s="186"/>
      <c r="WOQ152" s="165"/>
      <c r="WOR152" s="186"/>
      <c r="WOS152" s="165"/>
      <c r="WOT152" s="186"/>
      <c r="WOU152" s="165"/>
      <c r="WOV152" s="186"/>
      <c r="WOW152" s="165"/>
      <c r="WOX152" s="186"/>
      <c r="WOY152" s="165"/>
      <c r="WOZ152" s="186"/>
      <c r="WPA152" s="165"/>
      <c r="WPB152" s="186"/>
      <c r="WPC152" s="165"/>
      <c r="WPD152" s="186"/>
      <c r="WPE152" s="165"/>
      <c r="WPF152" s="186"/>
      <c r="WPG152" s="165"/>
      <c r="WPH152" s="186"/>
      <c r="WPI152" s="165"/>
      <c r="WPJ152" s="186"/>
      <c r="WPK152" s="165"/>
      <c r="WPL152" s="186"/>
      <c r="WPM152" s="165"/>
      <c r="WPN152" s="186"/>
      <c r="WPO152" s="165"/>
      <c r="WPP152" s="186"/>
      <c r="WPQ152" s="165"/>
      <c r="WPR152" s="186"/>
      <c r="WPS152" s="165"/>
      <c r="WPT152" s="186"/>
      <c r="WPU152" s="165"/>
      <c r="WPV152" s="186"/>
      <c r="WPW152" s="165"/>
      <c r="WPX152" s="186"/>
      <c r="WPY152" s="165"/>
      <c r="WPZ152" s="186"/>
      <c r="WQA152" s="165"/>
      <c r="WQB152" s="186"/>
      <c r="WQC152" s="165"/>
      <c r="WQD152" s="186"/>
      <c r="WQE152" s="165"/>
      <c r="WQF152" s="186"/>
      <c r="WQG152" s="165"/>
      <c r="WQH152" s="186"/>
      <c r="WQI152" s="165"/>
      <c r="WQJ152" s="186"/>
      <c r="WQK152" s="165"/>
      <c r="WQL152" s="186"/>
      <c r="WQM152" s="165"/>
      <c r="WQN152" s="186"/>
      <c r="WQO152" s="165"/>
      <c r="WQP152" s="186"/>
      <c r="WQQ152" s="165"/>
      <c r="WQR152" s="186"/>
      <c r="WQS152" s="165"/>
      <c r="WQT152" s="186"/>
      <c r="WQU152" s="165"/>
      <c r="WQV152" s="186"/>
      <c r="WQW152" s="165"/>
      <c r="WQX152" s="186"/>
      <c r="WQY152" s="165"/>
      <c r="WQZ152" s="186"/>
      <c r="WRA152" s="165"/>
      <c r="WRB152" s="186"/>
      <c r="WRC152" s="165"/>
      <c r="WRD152" s="186"/>
      <c r="WRE152" s="165"/>
      <c r="WRF152" s="186"/>
      <c r="WRG152" s="165"/>
      <c r="WRH152" s="186"/>
      <c r="WRI152" s="165"/>
      <c r="WRJ152" s="186"/>
      <c r="WRK152" s="165"/>
      <c r="WRL152" s="186"/>
      <c r="WRM152" s="165"/>
      <c r="WRN152" s="186"/>
      <c r="WRO152" s="165"/>
      <c r="WRP152" s="186"/>
      <c r="WRQ152" s="165"/>
      <c r="WRR152" s="186"/>
      <c r="WRS152" s="165"/>
      <c r="WRT152" s="186"/>
      <c r="WRU152" s="165"/>
      <c r="WRV152" s="186"/>
      <c r="WRW152" s="165"/>
      <c r="WRX152" s="186"/>
      <c r="WRY152" s="165"/>
      <c r="WRZ152" s="186"/>
      <c r="WSA152" s="165"/>
      <c r="WSB152" s="186"/>
      <c r="WSC152" s="165"/>
      <c r="WSD152" s="186"/>
      <c r="WSE152" s="165"/>
      <c r="WSF152" s="186"/>
      <c r="WSG152" s="165"/>
      <c r="WSH152" s="186"/>
      <c r="WSI152" s="165"/>
      <c r="WSJ152" s="186"/>
      <c r="WSK152" s="165"/>
      <c r="WSL152" s="186"/>
      <c r="WSM152" s="165"/>
      <c r="WSN152" s="186"/>
      <c r="WSO152" s="165"/>
      <c r="WSP152" s="186"/>
      <c r="WSQ152" s="165"/>
      <c r="WSR152" s="186"/>
      <c r="WSS152" s="165"/>
      <c r="WST152" s="186"/>
      <c r="WSU152" s="165"/>
      <c r="WSV152" s="186"/>
      <c r="WSW152" s="165"/>
      <c r="WSX152" s="186"/>
      <c r="WSY152" s="165"/>
      <c r="WSZ152" s="186"/>
      <c r="WTA152" s="165"/>
      <c r="WTB152" s="186"/>
      <c r="WTC152" s="165"/>
      <c r="WTD152" s="186"/>
      <c r="WTE152" s="165"/>
      <c r="WTF152" s="186"/>
      <c r="WTG152" s="165"/>
      <c r="WTH152" s="186"/>
      <c r="WTI152" s="165"/>
      <c r="WTJ152" s="186"/>
      <c r="WTK152" s="165"/>
      <c r="WTL152" s="186"/>
      <c r="WTM152" s="165"/>
      <c r="WTN152" s="186"/>
      <c r="WTO152" s="165"/>
      <c r="WTP152" s="186"/>
      <c r="WTQ152" s="165"/>
      <c r="WTR152" s="186"/>
      <c r="WTS152" s="165"/>
      <c r="WTT152" s="186"/>
      <c r="WTU152" s="165"/>
      <c r="WTV152" s="186"/>
      <c r="WTW152" s="165"/>
      <c r="WTX152" s="186"/>
      <c r="WTY152" s="165"/>
      <c r="WTZ152" s="186"/>
      <c r="WUA152" s="165"/>
      <c r="WUB152" s="186"/>
      <c r="WUC152" s="165"/>
      <c r="WUD152" s="186"/>
      <c r="WUE152" s="165"/>
      <c r="WUF152" s="186"/>
      <c r="WUG152" s="165"/>
      <c r="WUH152" s="186"/>
      <c r="WUI152" s="165"/>
      <c r="WUJ152" s="186"/>
      <c r="WUK152" s="165"/>
      <c r="WUL152" s="186"/>
      <c r="WUM152" s="165"/>
      <c r="WUN152" s="186"/>
      <c r="WUO152" s="165"/>
      <c r="WUP152" s="186"/>
      <c r="WUQ152" s="165"/>
      <c r="WUR152" s="186"/>
      <c r="WUS152" s="165"/>
      <c r="WUT152" s="186"/>
      <c r="WUU152" s="165"/>
      <c r="WUV152" s="186"/>
      <c r="WUW152" s="165"/>
      <c r="WUX152" s="186"/>
      <c r="WUY152" s="165"/>
      <c r="WUZ152" s="186"/>
      <c r="WVA152" s="165"/>
      <c r="WVB152" s="186"/>
      <c r="WVC152" s="165"/>
      <c r="WVD152" s="186"/>
      <c r="WVE152" s="165"/>
      <c r="WVF152" s="186"/>
      <c r="WVG152" s="165"/>
      <c r="WVH152" s="186"/>
      <c r="WVI152" s="165"/>
      <c r="WVJ152" s="186"/>
      <c r="WVK152" s="165"/>
      <c r="WVL152" s="186"/>
      <c r="WVM152" s="165"/>
      <c r="WVN152" s="186"/>
      <c r="WVO152" s="165"/>
      <c r="WVP152" s="186"/>
      <c r="WVQ152" s="165"/>
      <c r="WVR152" s="186"/>
      <c r="WVS152" s="165"/>
      <c r="WVT152" s="186"/>
      <c r="WVU152" s="165"/>
      <c r="WVV152" s="186"/>
      <c r="WVW152" s="165"/>
      <c r="WVX152" s="186"/>
      <c r="WVY152" s="165"/>
      <c r="WVZ152" s="186"/>
      <c r="WWA152" s="165"/>
      <c r="WWB152" s="186"/>
      <c r="WWC152" s="165"/>
      <c r="WWD152" s="186"/>
      <c r="WWE152" s="165"/>
      <c r="WWF152" s="186"/>
      <c r="WWG152" s="165"/>
      <c r="WWH152" s="186"/>
      <c r="WWI152" s="165"/>
      <c r="WWJ152" s="186"/>
      <c r="WWK152" s="165"/>
      <c r="WWL152" s="186"/>
      <c r="WWM152" s="165"/>
      <c r="WWN152" s="186"/>
      <c r="WWO152" s="165"/>
      <c r="WWP152" s="186"/>
      <c r="WWQ152" s="165"/>
      <c r="WWR152" s="186"/>
      <c r="WWS152" s="165"/>
      <c r="WWT152" s="186"/>
      <c r="WWU152" s="165"/>
      <c r="WWV152" s="186"/>
      <c r="WWW152" s="165"/>
      <c r="WWX152" s="186"/>
      <c r="WWY152" s="165"/>
      <c r="WWZ152" s="186"/>
      <c r="WXA152" s="165"/>
      <c r="WXB152" s="186"/>
      <c r="WXC152" s="165"/>
      <c r="WXD152" s="186"/>
      <c r="WXE152" s="165"/>
      <c r="WXF152" s="186"/>
      <c r="WXG152" s="165"/>
      <c r="WXH152" s="186"/>
      <c r="WXI152" s="165"/>
      <c r="WXJ152" s="186"/>
      <c r="WXK152" s="165"/>
      <c r="WXL152" s="186"/>
      <c r="WXM152" s="165"/>
      <c r="WXN152" s="186"/>
      <c r="WXO152" s="165"/>
      <c r="WXP152" s="186"/>
      <c r="WXQ152" s="165"/>
      <c r="WXR152" s="186"/>
      <c r="WXS152" s="165"/>
      <c r="WXT152" s="186"/>
      <c r="WXU152" s="165"/>
      <c r="WXV152" s="186"/>
      <c r="WXW152" s="165"/>
      <c r="WXX152" s="186"/>
      <c r="WXY152" s="165"/>
      <c r="WXZ152" s="186"/>
      <c r="WYA152" s="165"/>
      <c r="WYB152" s="186"/>
      <c r="WYC152" s="165"/>
      <c r="WYD152" s="186"/>
      <c r="WYE152" s="165"/>
      <c r="WYF152" s="186"/>
      <c r="WYG152" s="165"/>
      <c r="WYH152" s="186"/>
      <c r="WYI152" s="165"/>
      <c r="WYJ152" s="186"/>
      <c r="WYK152" s="165"/>
      <c r="WYL152" s="186"/>
      <c r="WYM152" s="165"/>
      <c r="WYN152" s="186"/>
      <c r="WYO152" s="165"/>
      <c r="WYP152" s="186"/>
      <c r="WYQ152" s="165"/>
      <c r="WYR152" s="186"/>
      <c r="WYS152" s="165"/>
      <c r="WYT152" s="186"/>
      <c r="WYU152" s="165"/>
      <c r="WYV152" s="186"/>
      <c r="WYW152" s="165"/>
      <c r="WYX152" s="186"/>
      <c r="WYY152" s="165"/>
      <c r="WYZ152" s="186"/>
      <c r="WZA152" s="165"/>
      <c r="WZB152" s="186"/>
      <c r="WZC152" s="165"/>
      <c r="WZD152" s="186"/>
      <c r="WZE152" s="165"/>
      <c r="WZF152" s="186"/>
      <c r="WZG152" s="165"/>
      <c r="WZH152" s="186"/>
      <c r="WZI152" s="165"/>
      <c r="WZJ152" s="186"/>
      <c r="WZK152" s="165"/>
      <c r="WZL152" s="186"/>
      <c r="WZM152" s="165"/>
      <c r="WZN152" s="186"/>
      <c r="WZO152" s="165"/>
      <c r="WZP152" s="186"/>
      <c r="WZQ152" s="165"/>
      <c r="WZR152" s="186"/>
      <c r="WZS152" s="165"/>
      <c r="WZT152" s="186"/>
      <c r="WZU152" s="165"/>
      <c r="WZV152" s="186"/>
      <c r="WZW152" s="165"/>
      <c r="WZX152" s="186"/>
      <c r="WZY152" s="165"/>
      <c r="WZZ152" s="186"/>
      <c r="XAA152" s="165"/>
      <c r="XAB152" s="186"/>
      <c r="XAC152" s="165"/>
      <c r="XAD152" s="186"/>
      <c r="XAE152" s="165"/>
      <c r="XAF152" s="186"/>
      <c r="XAG152" s="165"/>
      <c r="XAH152" s="186"/>
      <c r="XAI152" s="165"/>
      <c r="XAJ152" s="186"/>
      <c r="XAK152" s="165"/>
      <c r="XAL152" s="186"/>
      <c r="XAM152" s="165"/>
      <c r="XAN152" s="186"/>
      <c r="XAO152" s="165"/>
      <c r="XAP152" s="186"/>
      <c r="XAQ152" s="165"/>
      <c r="XAR152" s="186"/>
      <c r="XAS152" s="165"/>
      <c r="XAT152" s="186"/>
      <c r="XAU152" s="165"/>
      <c r="XAV152" s="186"/>
      <c r="XAW152" s="165"/>
      <c r="XAX152" s="186"/>
      <c r="XAY152" s="165"/>
      <c r="XAZ152" s="186"/>
      <c r="XBA152" s="165"/>
      <c r="XBB152" s="186"/>
      <c r="XBC152" s="165"/>
      <c r="XBD152" s="186"/>
      <c r="XBE152" s="165"/>
      <c r="XBF152" s="186"/>
      <c r="XBG152" s="165"/>
      <c r="XBH152" s="186"/>
      <c r="XBI152" s="165"/>
      <c r="XBJ152" s="186"/>
      <c r="XBK152" s="165"/>
      <c r="XBL152" s="186"/>
      <c r="XBM152" s="165"/>
      <c r="XBN152" s="186"/>
      <c r="XBO152" s="165"/>
      <c r="XBP152" s="186"/>
      <c r="XBQ152" s="165"/>
      <c r="XBR152" s="186"/>
      <c r="XBS152" s="165"/>
      <c r="XBT152" s="186"/>
      <c r="XBU152" s="165"/>
      <c r="XBV152" s="186"/>
      <c r="XBW152" s="165"/>
      <c r="XBX152" s="186"/>
      <c r="XBY152" s="165"/>
      <c r="XBZ152" s="186"/>
      <c r="XCA152" s="165"/>
      <c r="XCB152" s="186"/>
      <c r="XCC152" s="165"/>
      <c r="XCD152" s="186"/>
      <c r="XCE152" s="165"/>
      <c r="XCF152" s="186"/>
      <c r="XCG152" s="165"/>
      <c r="XCH152" s="186"/>
      <c r="XCI152" s="165"/>
      <c r="XCJ152" s="186"/>
      <c r="XCK152" s="165"/>
      <c r="XCL152" s="186"/>
      <c r="XCM152" s="165"/>
      <c r="XCN152" s="186"/>
      <c r="XCO152" s="165"/>
      <c r="XCP152" s="186"/>
      <c r="XCQ152" s="165"/>
      <c r="XCR152" s="186"/>
      <c r="XCS152" s="165"/>
      <c r="XCT152" s="186"/>
      <c r="XCU152" s="165"/>
      <c r="XCV152" s="186"/>
      <c r="XCW152" s="165"/>
      <c r="XCX152" s="186"/>
      <c r="XCY152" s="165"/>
      <c r="XCZ152" s="186"/>
      <c r="XDA152" s="165"/>
      <c r="XDB152" s="186"/>
      <c r="XDC152" s="165"/>
      <c r="XDD152" s="186"/>
      <c r="XDE152" s="165"/>
      <c r="XDF152" s="186"/>
      <c r="XDG152" s="165"/>
      <c r="XDH152" s="186"/>
      <c r="XDI152" s="165"/>
      <c r="XDJ152" s="186"/>
      <c r="XDK152" s="165"/>
      <c r="XDL152" s="186"/>
      <c r="XDM152" s="165"/>
      <c r="XDN152" s="186"/>
      <c r="XDO152" s="165"/>
      <c r="XDP152" s="186"/>
      <c r="XDQ152" s="165"/>
      <c r="XDR152" s="186"/>
      <c r="XDS152" s="165"/>
      <c r="XDT152" s="186"/>
      <c r="XDU152" s="165"/>
      <c r="XDV152" s="186"/>
      <c r="XDW152" s="165"/>
      <c r="XDX152" s="186"/>
      <c r="XDY152" s="165"/>
      <c r="XDZ152" s="186"/>
      <c r="XEA152" s="165"/>
      <c r="XEB152" s="186"/>
      <c r="XEC152" s="165"/>
      <c r="XED152" s="186"/>
      <c r="XEE152" s="165"/>
      <c r="XEF152" s="186"/>
      <c r="XEG152" s="165"/>
      <c r="XEH152" s="186"/>
      <c r="XEI152" s="165"/>
      <c r="XEJ152" s="186"/>
      <c r="XEK152" s="165"/>
      <c r="XEL152" s="186"/>
      <c r="XEM152" s="165"/>
      <c r="XEN152" s="186"/>
      <c r="XEO152" s="165"/>
      <c r="XEP152" s="186"/>
      <c r="XEQ152" s="165"/>
      <c r="XER152" s="186"/>
      <c r="XES152" s="165"/>
      <c r="XET152" s="186"/>
      <c r="XEU152" s="165"/>
      <c r="XEV152" s="186"/>
      <c r="XEW152" s="165"/>
      <c r="XEX152" s="186"/>
      <c r="XEY152" s="165"/>
      <c r="XEZ152" s="186"/>
      <c r="XFA152" s="165"/>
      <c r="XFB152" s="186"/>
      <c r="XFC152" s="165"/>
      <c r="XFD152" s="186"/>
    </row>
    <row r="153" spans="1:16384" s="164" customFormat="1" ht="11.25" x14ac:dyDescent="0.2">
      <c r="A153" s="18"/>
      <c r="B153" s="17"/>
      <c r="C153" s="22"/>
      <c r="D153" s="23"/>
      <c r="E153" s="93"/>
      <c r="F153" s="67"/>
      <c r="G153" s="271"/>
    </row>
    <row r="154" spans="1:16384" s="164" customFormat="1" ht="11.25" x14ac:dyDescent="0.2">
      <c r="A154" s="76" t="s">
        <v>196</v>
      </c>
      <c r="B154" s="77"/>
      <c r="C154" s="78">
        <f>SUM(C149:C153)</f>
        <v>85000</v>
      </c>
      <c r="D154" s="79">
        <f>SUM(D149:D153)</f>
        <v>50000</v>
      </c>
      <c r="E154" s="78">
        <f>SUM(E149:E153)</f>
        <v>35000</v>
      </c>
      <c r="F154" s="79">
        <f>SUM(F149:F153)</f>
        <v>85000</v>
      </c>
      <c r="G154" s="80">
        <f>SUM(G149:G153)</f>
        <v>100000</v>
      </c>
    </row>
    <row r="155" spans="1:16384" s="164" customFormat="1" ht="11.25" x14ac:dyDescent="0.2">
      <c r="A155" s="76"/>
      <c r="B155" s="77"/>
      <c r="C155" s="78"/>
      <c r="D155" s="79"/>
      <c r="E155" s="78"/>
      <c r="F155" s="79"/>
      <c r="G155" s="80"/>
    </row>
    <row r="156" spans="1:16384" s="164" customFormat="1" ht="12" x14ac:dyDescent="0.25">
      <c r="A156" s="38" t="s">
        <v>185</v>
      </c>
      <c r="B156" s="82"/>
      <c r="C156" s="83">
        <f>C147+C154</f>
        <v>412139.56999999995</v>
      </c>
      <c r="D156" s="83">
        <f>D147+D154</f>
        <v>187166.21000000002</v>
      </c>
      <c r="E156" s="84">
        <f>E147+E154</f>
        <v>523833.79</v>
      </c>
      <c r="F156" s="83">
        <f>F147+F154</f>
        <v>711000</v>
      </c>
      <c r="G156" s="85">
        <f>G147+G154</f>
        <v>829600</v>
      </c>
    </row>
    <row r="157" spans="1:16384" x14ac:dyDescent="0.25">
      <c r="A157" s="39"/>
      <c r="B157" s="42"/>
      <c r="C157" s="240"/>
      <c r="D157" s="240"/>
      <c r="E157" s="240"/>
      <c r="F157" s="240"/>
      <c r="G157" s="227"/>
    </row>
    <row r="158" spans="1:16384" x14ac:dyDescent="0.25">
      <c r="A158" s="24" t="s">
        <v>165</v>
      </c>
      <c r="B158" s="42"/>
      <c r="C158" s="40"/>
      <c r="D158" s="40"/>
      <c r="E158" s="40"/>
      <c r="F158" s="40"/>
      <c r="G158" s="41"/>
    </row>
    <row r="159" spans="1:16384" x14ac:dyDescent="0.25">
      <c r="A159" s="39"/>
      <c r="B159" s="42"/>
      <c r="C159" s="40"/>
      <c r="D159" s="40"/>
      <c r="E159" s="40"/>
      <c r="F159" s="40"/>
      <c r="G159" s="41"/>
    </row>
    <row r="160" spans="1:16384" ht="23.25" x14ac:dyDescent="0.25">
      <c r="A160" s="39" t="s">
        <v>166</v>
      </c>
      <c r="B160" s="42" t="s">
        <v>167</v>
      </c>
      <c r="C160" s="40"/>
      <c r="D160" s="40"/>
      <c r="E160" s="43" t="s">
        <v>168</v>
      </c>
      <c r="F160" s="14"/>
      <c r="G160" s="41"/>
    </row>
    <row r="161" spans="1:7" x14ac:dyDescent="0.25">
      <c r="A161" s="39"/>
      <c r="B161" s="42"/>
      <c r="C161" s="40"/>
      <c r="D161" s="40"/>
      <c r="E161" s="43"/>
      <c r="F161" s="14"/>
      <c r="G161" s="41"/>
    </row>
    <row r="162" spans="1:7" ht="22.5" x14ac:dyDescent="0.25">
      <c r="A162" s="87" t="s">
        <v>197</v>
      </c>
      <c r="C162" s="337" t="s">
        <v>187</v>
      </c>
      <c r="D162" s="337"/>
      <c r="E162" s="14"/>
      <c r="F162" s="337" t="s">
        <v>188</v>
      </c>
      <c r="G162" s="338"/>
    </row>
    <row r="163" spans="1:7" x14ac:dyDescent="0.25">
      <c r="A163" s="44"/>
      <c r="B163" s="89"/>
      <c r="C163" s="45"/>
      <c r="D163" s="45"/>
      <c r="E163" s="45"/>
      <c r="F163" s="45"/>
      <c r="G163" s="46"/>
    </row>
    <row r="185" spans="1:7" ht="24.75" x14ac:dyDescent="0.25">
      <c r="A185" s="47" t="s">
        <v>175</v>
      </c>
      <c r="B185" s="48"/>
      <c r="C185" s="49"/>
      <c r="D185" s="49"/>
      <c r="E185" s="49"/>
      <c r="F185" s="2" t="s">
        <v>189</v>
      </c>
      <c r="G185" s="49"/>
    </row>
    <row r="186" spans="1:7" ht="33" x14ac:dyDescent="0.25">
      <c r="A186" s="50" t="s">
        <v>177</v>
      </c>
      <c r="B186" s="51"/>
      <c r="C186" s="52"/>
      <c r="D186" s="52"/>
      <c r="E186" s="52"/>
      <c r="F186" s="52"/>
      <c r="G186" s="52"/>
    </row>
    <row r="187" spans="1:7" x14ac:dyDescent="0.25">
      <c r="A187" s="332" t="s">
        <v>1</v>
      </c>
      <c r="B187" s="332"/>
      <c r="C187" s="332"/>
      <c r="D187" s="332"/>
      <c r="E187" s="332"/>
      <c r="F187" s="332"/>
      <c r="G187" s="332"/>
    </row>
    <row r="188" spans="1:7" x14ac:dyDescent="0.25">
      <c r="A188" s="53" t="s">
        <v>2</v>
      </c>
      <c r="B188" s="328" t="s">
        <v>280</v>
      </c>
      <c r="C188" s="328"/>
      <c r="D188" s="328"/>
      <c r="E188" s="328"/>
      <c r="F188" s="54"/>
      <c r="G188" s="54"/>
    </row>
    <row r="189" spans="1:7" x14ac:dyDescent="0.25">
      <c r="A189" s="72" t="s">
        <v>3</v>
      </c>
      <c r="B189" s="339" t="s">
        <v>198</v>
      </c>
      <c r="C189" s="339"/>
      <c r="D189" s="339"/>
      <c r="E189" s="339"/>
      <c r="F189" s="91"/>
      <c r="G189" s="91"/>
    </row>
    <row r="190" spans="1:7" x14ac:dyDescent="0.25">
      <c r="A190" s="72" t="s">
        <v>4</v>
      </c>
      <c r="B190" s="55"/>
      <c r="C190" s="5"/>
      <c r="D190" s="5"/>
      <c r="E190" s="5"/>
      <c r="F190" s="5"/>
      <c r="G190" s="5"/>
    </row>
    <row r="191" spans="1:7" x14ac:dyDescent="0.25">
      <c r="A191" s="6"/>
      <c r="B191" s="12"/>
      <c r="C191" s="8"/>
      <c r="D191" s="329" t="s">
        <v>6</v>
      </c>
      <c r="E191" s="330"/>
      <c r="F191" s="331"/>
      <c r="G191" s="9"/>
    </row>
    <row r="192" spans="1:7" ht="31.5" x14ac:dyDescent="0.25">
      <c r="A192" s="10" t="s">
        <v>7</v>
      </c>
      <c r="B192" s="11" t="s">
        <v>8</v>
      </c>
      <c r="C192" s="221" t="s">
        <v>9</v>
      </c>
      <c r="D192" s="12" t="s">
        <v>10</v>
      </c>
      <c r="E192" s="221" t="s">
        <v>11</v>
      </c>
      <c r="F192" s="12" t="s">
        <v>12</v>
      </c>
      <c r="G192" s="222" t="s">
        <v>13</v>
      </c>
    </row>
    <row r="193" spans="1:27" x14ac:dyDescent="0.25">
      <c r="A193" s="57" t="s">
        <v>14</v>
      </c>
      <c r="B193" s="58" t="s">
        <v>15</v>
      </c>
      <c r="C193" s="59" t="s">
        <v>16</v>
      </c>
      <c r="D193" s="58" t="s">
        <v>17</v>
      </c>
      <c r="E193" s="59" t="s">
        <v>18</v>
      </c>
      <c r="F193" s="58" t="s">
        <v>19</v>
      </c>
      <c r="G193" s="60" t="s">
        <v>20</v>
      </c>
    </row>
    <row r="194" spans="1:27" x14ac:dyDescent="0.25">
      <c r="A194" s="61" t="s">
        <v>21</v>
      </c>
      <c r="B194" s="62"/>
      <c r="C194" s="63"/>
      <c r="D194" s="64"/>
      <c r="E194" s="63"/>
      <c r="F194" s="64"/>
      <c r="G194" s="65"/>
    </row>
    <row r="195" spans="1:27" x14ac:dyDescent="0.25">
      <c r="A195" s="69" t="s">
        <v>191</v>
      </c>
      <c r="B195" s="25"/>
      <c r="C195" s="14"/>
      <c r="D195" s="13"/>
      <c r="E195" s="14"/>
      <c r="F195" s="13"/>
      <c r="G195" s="15"/>
    </row>
    <row r="196" spans="1:27" s="164" customFormat="1" ht="22.5" x14ac:dyDescent="0.2">
      <c r="A196" s="167" t="s">
        <v>304</v>
      </c>
      <c r="B196" s="168" t="s">
        <v>341</v>
      </c>
      <c r="C196" s="169">
        <v>132972</v>
      </c>
      <c r="D196" s="170">
        <v>29325</v>
      </c>
      <c r="E196" s="169">
        <v>50675</v>
      </c>
      <c r="F196" s="170">
        <v>80000</v>
      </c>
      <c r="G196" s="171">
        <v>70000</v>
      </c>
      <c r="H196" s="172"/>
      <c r="I196" s="172"/>
      <c r="J196" s="172"/>
      <c r="K196" s="172"/>
      <c r="L196" s="172"/>
      <c r="M196" s="172"/>
      <c r="N196" s="172"/>
      <c r="O196" s="172"/>
      <c r="P196" s="172"/>
      <c r="R196" s="1"/>
      <c r="W196" s="168" t="s">
        <v>341</v>
      </c>
      <c r="AA196" s="168" t="s">
        <v>341</v>
      </c>
    </row>
    <row r="197" spans="1:27" s="164" customFormat="1" ht="22.5" x14ac:dyDescent="0.2">
      <c r="A197" s="167" t="s">
        <v>306</v>
      </c>
      <c r="B197" s="168" t="s">
        <v>343</v>
      </c>
      <c r="C197" s="169">
        <v>19122.73</v>
      </c>
      <c r="D197" s="170">
        <v>1700</v>
      </c>
      <c r="E197" s="169">
        <v>23300</v>
      </c>
      <c r="F197" s="170">
        <v>25000</v>
      </c>
      <c r="G197" s="171">
        <v>25000</v>
      </c>
      <c r="H197" s="172"/>
      <c r="I197" s="172"/>
      <c r="J197" s="172"/>
      <c r="K197" s="172"/>
      <c r="L197" s="172"/>
      <c r="M197" s="172"/>
      <c r="N197" s="172"/>
      <c r="O197" s="172"/>
      <c r="P197" s="172"/>
      <c r="R197" s="1"/>
      <c r="W197" s="168" t="s">
        <v>343</v>
      </c>
      <c r="AA197" s="168" t="s">
        <v>343</v>
      </c>
    </row>
    <row r="198" spans="1:27" s="164" customFormat="1" ht="22.5" x14ac:dyDescent="0.2">
      <c r="A198" s="167" t="s">
        <v>344</v>
      </c>
      <c r="B198" s="168" t="s">
        <v>345</v>
      </c>
      <c r="C198" s="169">
        <v>64593.25</v>
      </c>
      <c r="D198" s="170">
        <v>750.3</v>
      </c>
      <c r="E198" s="169">
        <v>88249.7</v>
      </c>
      <c r="F198" s="170">
        <v>89000</v>
      </c>
      <c r="G198" s="173">
        <v>100000</v>
      </c>
      <c r="H198" s="174"/>
      <c r="I198" s="174"/>
      <c r="J198" s="174"/>
      <c r="K198" s="174"/>
      <c r="L198" s="174"/>
      <c r="M198" s="174"/>
      <c r="N198" s="174"/>
      <c r="O198" s="174"/>
      <c r="P198" s="174"/>
      <c r="R198" s="1"/>
      <c r="W198" s="168" t="s">
        <v>345</v>
      </c>
      <c r="AA198" s="168" t="s">
        <v>345</v>
      </c>
    </row>
    <row r="199" spans="1:27" s="164" customFormat="1" ht="22.5" x14ac:dyDescent="0.2">
      <c r="A199" s="167" t="s">
        <v>310</v>
      </c>
      <c r="B199" s="168" t="s">
        <v>348</v>
      </c>
      <c r="C199" s="169">
        <v>4000</v>
      </c>
      <c r="D199" s="170">
        <v>0</v>
      </c>
      <c r="E199" s="169">
        <v>63000</v>
      </c>
      <c r="F199" s="170">
        <v>63000</v>
      </c>
      <c r="G199" s="173">
        <v>180000</v>
      </c>
      <c r="H199" s="174"/>
      <c r="I199" s="174"/>
      <c r="J199" s="174"/>
      <c r="K199" s="174"/>
      <c r="L199" s="174"/>
      <c r="M199" s="174"/>
      <c r="N199" s="174"/>
      <c r="O199" s="174"/>
      <c r="P199" s="174"/>
      <c r="R199" s="1"/>
      <c r="W199" s="168" t="s">
        <v>348</v>
      </c>
      <c r="AA199" s="168" t="s">
        <v>348</v>
      </c>
    </row>
    <row r="200" spans="1:27" s="164" customFormat="1" ht="22.5" x14ac:dyDescent="0.2">
      <c r="A200" s="167" t="s">
        <v>313</v>
      </c>
      <c r="B200" s="168" t="s">
        <v>350</v>
      </c>
      <c r="C200" s="169">
        <v>12000</v>
      </c>
      <c r="D200" s="170">
        <v>0</v>
      </c>
      <c r="E200" s="169">
        <v>12000</v>
      </c>
      <c r="F200" s="170">
        <v>12000</v>
      </c>
      <c r="G200" s="175">
        <v>0</v>
      </c>
      <c r="H200" s="169"/>
      <c r="I200" s="169"/>
      <c r="J200" s="169"/>
      <c r="K200" s="169"/>
      <c r="L200" s="169"/>
      <c r="M200" s="169"/>
      <c r="N200" s="169"/>
      <c r="O200" s="169"/>
      <c r="P200" s="169"/>
      <c r="R200" s="1"/>
      <c r="T200" s="169"/>
      <c r="W200" s="168" t="s">
        <v>350</v>
      </c>
      <c r="Y200" s="170">
        <f>400*22*12*3</f>
        <v>316800</v>
      </c>
      <c r="AA200" s="168" t="s">
        <v>350</v>
      </c>
    </row>
    <row r="201" spans="1:27" s="164" customFormat="1" ht="22.5" x14ac:dyDescent="0.2">
      <c r="A201" s="167" t="s">
        <v>355</v>
      </c>
      <c r="B201" s="168" t="s">
        <v>356</v>
      </c>
      <c r="C201" s="169">
        <v>0</v>
      </c>
      <c r="D201" s="170">
        <v>0</v>
      </c>
      <c r="E201" s="169">
        <v>0</v>
      </c>
      <c r="F201" s="170">
        <v>0</v>
      </c>
      <c r="G201" s="175">
        <v>158400</v>
      </c>
      <c r="H201" s="175"/>
      <c r="I201" s="175"/>
      <c r="J201" s="175"/>
      <c r="K201" s="175"/>
      <c r="L201" s="175"/>
      <c r="M201" s="175"/>
      <c r="N201" s="175"/>
      <c r="O201" s="175"/>
      <c r="P201" s="169"/>
      <c r="Q201" s="177"/>
      <c r="R201" s="1"/>
      <c r="T201" s="169"/>
      <c r="V201" s="178">
        <f>316800/2</f>
        <v>158400</v>
      </c>
      <c r="W201" s="168" t="s">
        <v>356</v>
      </c>
      <c r="Y201" s="170">
        <v>211200</v>
      </c>
      <c r="AA201" s="168" t="s">
        <v>356</v>
      </c>
    </row>
    <row r="202" spans="1:27" s="164" customFormat="1" ht="22.5" x14ac:dyDescent="0.2">
      <c r="A202" s="167" t="s">
        <v>357</v>
      </c>
      <c r="B202" s="168" t="s">
        <v>358</v>
      </c>
      <c r="C202" s="169">
        <v>700</v>
      </c>
      <c r="D202" s="170">
        <v>0</v>
      </c>
      <c r="E202" s="169">
        <v>1000</v>
      </c>
      <c r="F202" s="170">
        <v>1000</v>
      </c>
      <c r="G202" s="173">
        <v>1000</v>
      </c>
      <c r="H202" s="174"/>
      <c r="I202" s="174"/>
      <c r="J202" s="174"/>
      <c r="K202" s="174"/>
      <c r="L202" s="174"/>
      <c r="M202" s="174"/>
      <c r="N202" s="174"/>
      <c r="O202" s="174"/>
      <c r="P202" s="174"/>
      <c r="R202" s="1"/>
      <c r="T202" s="169"/>
      <c r="W202" s="168" t="s">
        <v>358</v>
      </c>
      <c r="Y202" s="175">
        <v>316800</v>
      </c>
      <c r="AA202" s="168" t="s">
        <v>358</v>
      </c>
    </row>
    <row r="203" spans="1:27" s="164" customFormat="1" ht="22.5" x14ac:dyDescent="0.2">
      <c r="A203" s="167" t="s">
        <v>359</v>
      </c>
      <c r="B203" s="168" t="s">
        <v>360</v>
      </c>
      <c r="C203" s="169">
        <v>0</v>
      </c>
      <c r="D203" s="170">
        <v>0</v>
      </c>
      <c r="E203" s="169">
        <v>1000</v>
      </c>
      <c r="F203" s="170">
        <v>1000</v>
      </c>
      <c r="G203" s="175">
        <v>0</v>
      </c>
      <c r="H203" s="174"/>
      <c r="I203" s="174"/>
      <c r="J203" s="174"/>
      <c r="K203" s="174"/>
      <c r="L203" s="174"/>
      <c r="M203" s="174"/>
      <c r="N203" s="174"/>
      <c r="O203" s="174"/>
      <c r="P203" s="174"/>
      <c r="R203" s="1"/>
      <c r="T203" s="181"/>
      <c r="W203" s="168" t="s">
        <v>360</v>
      </c>
      <c r="Y203" s="181">
        <f>Y200-Y202</f>
        <v>0</v>
      </c>
      <c r="AA203" s="168" t="s">
        <v>360</v>
      </c>
    </row>
    <row r="204" spans="1:27" s="164" customFormat="1" ht="22.5" x14ac:dyDescent="0.2">
      <c r="A204" s="167" t="s">
        <v>366</v>
      </c>
      <c r="B204" s="168" t="s">
        <v>367</v>
      </c>
      <c r="C204" s="183">
        <v>5598</v>
      </c>
      <c r="D204" s="184">
        <v>0</v>
      </c>
      <c r="E204" s="183">
        <v>20000</v>
      </c>
      <c r="F204" s="184">
        <v>20000</v>
      </c>
      <c r="G204" s="185">
        <v>50000</v>
      </c>
      <c r="H204" s="183"/>
      <c r="I204" s="183"/>
      <c r="J204" s="183"/>
      <c r="K204" s="183"/>
      <c r="L204" s="183"/>
      <c r="M204" s="183"/>
      <c r="N204" s="183"/>
      <c r="O204" s="183"/>
      <c r="P204" s="183"/>
      <c r="R204" s="1"/>
      <c r="W204" s="168" t="s">
        <v>367</v>
      </c>
      <c r="AA204" s="168" t="s">
        <v>367</v>
      </c>
    </row>
    <row r="205" spans="1:27" s="164" customFormat="1" ht="11.25" x14ac:dyDescent="0.2">
      <c r="A205" s="18"/>
      <c r="B205" s="17"/>
      <c r="C205" s="70"/>
      <c r="D205" s="81"/>
      <c r="E205" s="70"/>
      <c r="F205" s="81"/>
      <c r="G205" s="119"/>
    </row>
    <row r="206" spans="1:27" s="164" customFormat="1" ht="11.25" x14ac:dyDescent="0.2">
      <c r="A206" s="26" t="s">
        <v>199</v>
      </c>
      <c r="B206" s="25"/>
      <c r="C206" s="78">
        <f>SUM(C196:C205)</f>
        <v>238985.98</v>
      </c>
      <c r="D206" s="79">
        <f>SUM(D196:D205)</f>
        <v>31775.3</v>
      </c>
      <c r="E206" s="78">
        <f>SUM(E196:E205)</f>
        <v>259224.7</v>
      </c>
      <c r="F206" s="79">
        <f>SUM(F196:F205)</f>
        <v>291000</v>
      </c>
      <c r="G206" s="80">
        <f>SUM(G196:G205)</f>
        <v>584400</v>
      </c>
    </row>
    <row r="207" spans="1:27" s="164" customFormat="1" ht="11.25" x14ac:dyDescent="0.2">
      <c r="A207" s="26" t="s">
        <v>195</v>
      </c>
      <c r="B207" s="25"/>
      <c r="C207" s="14"/>
      <c r="D207" s="13"/>
      <c r="E207" s="14"/>
      <c r="F207" s="67"/>
      <c r="G207" s="98"/>
    </row>
    <row r="208" spans="1:27" s="164" customFormat="1" ht="11.25" x14ac:dyDescent="0.2">
      <c r="A208" s="176" t="s">
        <v>315</v>
      </c>
      <c r="B208" s="179" t="s">
        <v>145</v>
      </c>
      <c r="C208" s="169">
        <v>0</v>
      </c>
      <c r="D208" s="170">
        <v>0</v>
      </c>
      <c r="E208" s="169">
        <v>0</v>
      </c>
      <c r="F208" s="170">
        <v>0</v>
      </c>
      <c r="G208" s="173">
        <v>70000</v>
      </c>
      <c r="H208" s="174"/>
      <c r="I208" s="174"/>
      <c r="J208" s="174"/>
      <c r="K208" s="174"/>
      <c r="L208" s="174"/>
      <c r="M208" s="174"/>
      <c r="N208" s="174"/>
      <c r="O208" s="174"/>
      <c r="P208" s="174"/>
      <c r="R208" s="180"/>
      <c r="W208" s="182" t="s">
        <v>145</v>
      </c>
      <c r="AA208" s="182" t="s">
        <v>145</v>
      </c>
    </row>
    <row r="209" spans="1:27" s="164" customFormat="1" ht="22.5" x14ac:dyDescent="0.2">
      <c r="A209" s="176" t="s">
        <v>322</v>
      </c>
      <c r="B209" s="179" t="s">
        <v>148</v>
      </c>
      <c r="C209" s="169">
        <v>0</v>
      </c>
      <c r="D209" s="170">
        <v>0</v>
      </c>
      <c r="E209" s="169">
        <v>0</v>
      </c>
      <c r="F209" s="170">
        <v>0</v>
      </c>
      <c r="G209" s="173">
        <v>50000</v>
      </c>
      <c r="H209" s="174"/>
      <c r="I209" s="174"/>
      <c r="J209" s="174"/>
      <c r="K209" s="174"/>
      <c r="L209" s="174"/>
      <c r="M209" s="174"/>
      <c r="N209" s="174"/>
      <c r="O209" s="174"/>
      <c r="P209" s="174"/>
      <c r="R209" s="180"/>
      <c r="W209" s="182" t="s">
        <v>148</v>
      </c>
      <c r="AA209" s="182" t="s">
        <v>148</v>
      </c>
    </row>
    <row r="210" spans="1:27" s="164" customFormat="1" ht="11.25" x14ac:dyDescent="0.2">
      <c r="A210" s="176" t="s">
        <v>319</v>
      </c>
      <c r="B210" s="179" t="s">
        <v>158</v>
      </c>
      <c r="C210" s="169">
        <v>12335</v>
      </c>
      <c r="D210" s="184">
        <v>0</v>
      </c>
      <c r="E210" s="183">
        <v>0</v>
      </c>
      <c r="F210" s="184">
        <v>0</v>
      </c>
      <c r="G210" s="185">
        <v>0</v>
      </c>
      <c r="H210" s="183"/>
      <c r="I210" s="183"/>
      <c r="J210" s="183"/>
      <c r="K210" s="183"/>
      <c r="L210" s="183"/>
      <c r="M210" s="183"/>
      <c r="N210" s="183"/>
      <c r="O210" s="183"/>
      <c r="P210" s="183"/>
      <c r="R210" s="180"/>
      <c r="W210" s="182" t="s">
        <v>158</v>
      </c>
      <c r="AA210" s="182" t="s">
        <v>158</v>
      </c>
    </row>
    <row r="211" spans="1:27" s="164" customFormat="1" ht="11.25" x14ac:dyDescent="0.2">
      <c r="A211" s="18"/>
      <c r="B211" s="17"/>
      <c r="C211" s="22"/>
      <c r="D211" s="23"/>
      <c r="E211" s="93"/>
      <c r="F211" s="23"/>
      <c r="G211" s="75"/>
    </row>
    <row r="212" spans="1:27" s="164" customFormat="1" ht="11.25" x14ac:dyDescent="0.2">
      <c r="A212" s="76" t="s">
        <v>196</v>
      </c>
      <c r="B212" s="77"/>
      <c r="C212" s="78">
        <f>SUM(C208:C211)</f>
        <v>12335</v>
      </c>
      <c r="D212" s="79">
        <f>SUM(D208:D211)</f>
        <v>0</v>
      </c>
      <c r="E212" s="78">
        <f>SUM(E208:E211)</f>
        <v>0</v>
      </c>
      <c r="F212" s="79">
        <f>SUM(F208:F211)</f>
        <v>0</v>
      </c>
      <c r="G212" s="80">
        <f>SUM(G208:G211)</f>
        <v>120000</v>
      </c>
    </row>
    <row r="213" spans="1:27" s="164" customFormat="1" ht="11.25" x14ac:dyDescent="0.2">
      <c r="A213" s="76"/>
      <c r="B213" s="77"/>
      <c r="C213" s="78"/>
      <c r="D213" s="79"/>
      <c r="E213" s="78"/>
      <c r="F213" s="79"/>
      <c r="G213" s="80"/>
    </row>
    <row r="214" spans="1:27" s="164" customFormat="1" ht="12" x14ac:dyDescent="0.25">
      <c r="A214" s="38" t="s">
        <v>185</v>
      </c>
      <c r="B214" s="82"/>
      <c r="C214" s="84">
        <f>C206+C212</f>
        <v>251320.98</v>
      </c>
      <c r="D214" s="83">
        <f>D206+D212</f>
        <v>31775.3</v>
      </c>
      <c r="E214" s="84">
        <f>E206+E212</f>
        <v>259224.7</v>
      </c>
      <c r="F214" s="83">
        <f>F206+F212</f>
        <v>291000</v>
      </c>
      <c r="G214" s="85">
        <f>G206+G212</f>
        <v>704400</v>
      </c>
    </row>
    <row r="215" spans="1:27" x14ac:dyDescent="0.25">
      <c r="A215" s="39"/>
      <c r="B215" s="42"/>
      <c r="C215" s="240"/>
      <c r="D215" s="240"/>
      <c r="E215" s="240"/>
      <c r="F215" s="240"/>
      <c r="G215" s="227"/>
    </row>
    <row r="216" spans="1:27" x14ac:dyDescent="0.25">
      <c r="A216" s="24" t="s">
        <v>165</v>
      </c>
      <c r="B216" s="42"/>
      <c r="C216" s="40"/>
      <c r="D216" s="40"/>
      <c r="E216" s="40"/>
      <c r="F216" s="40"/>
      <c r="G216" s="41"/>
    </row>
    <row r="217" spans="1:27" x14ac:dyDescent="0.25">
      <c r="A217" s="39"/>
      <c r="B217" s="42"/>
      <c r="C217" s="40"/>
      <c r="D217" s="40"/>
      <c r="E217" s="40"/>
      <c r="F217" s="40"/>
      <c r="G217" s="41"/>
    </row>
    <row r="218" spans="1:27" ht="23.25" x14ac:dyDescent="0.25">
      <c r="A218" s="39" t="s">
        <v>166</v>
      </c>
      <c r="B218" s="42" t="s">
        <v>167</v>
      </c>
      <c r="C218" s="40"/>
      <c r="D218" s="40"/>
      <c r="E218" s="43" t="s">
        <v>168</v>
      </c>
      <c r="F218" s="14"/>
      <c r="G218" s="41"/>
    </row>
    <row r="219" spans="1:27" x14ac:dyDescent="0.25">
      <c r="A219" s="39"/>
      <c r="B219" s="42"/>
      <c r="C219" s="40"/>
      <c r="D219" s="40"/>
      <c r="E219" s="43"/>
      <c r="F219" s="14"/>
      <c r="G219" s="41"/>
    </row>
    <row r="220" spans="1:27" ht="22.5" x14ac:dyDescent="0.25">
      <c r="A220" s="87" t="s">
        <v>200</v>
      </c>
      <c r="C220" s="337" t="s">
        <v>187</v>
      </c>
      <c r="D220" s="337"/>
      <c r="E220" s="14"/>
      <c r="F220" s="337" t="s">
        <v>188</v>
      </c>
      <c r="G220" s="338"/>
    </row>
    <row r="221" spans="1:27" x14ac:dyDescent="0.25">
      <c r="A221" s="44"/>
      <c r="B221" s="89"/>
      <c r="C221" s="45"/>
      <c r="D221" s="45"/>
      <c r="E221" s="45"/>
      <c r="F221" s="45"/>
      <c r="G221" s="46"/>
    </row>
    <row r="227" spans="1:7" ht="24.75" x14ac:dyDescent="0.25">
      <c r="A227" s="47" t="s">
        <v>175</v>
      </c>
      <c r="B227" s="48"/>
      <c r="C227" s="49"/>
      <c r="D227" s="49"/>
      <c r="E227" s="49"/>
      <c r="F227" s="2" t="s">
        <v>189</v>
      </c>
      <c r="G227" s="49"/>
    </row>
    <row r="228" spans="1:7" ht="33" x14ac:dyDescent="0.25">
      <c r="A228" s="50" t="s">
        <v>177</v>
      </c>
      <c r="B228" s="51"/>
      <c r="C228" s="52"/>
      <c r="D228" s="52"/>
      <c r="E228" s="52"/>
      <c r="F228" s="52"/>
      <c r="G228" s="52"/>
    </row>
    <row r="229" spans="1:7" x14ac:dyDescent="0.25">
      <c r="A229" s="332" t="s">
        <v>1</v>
      </c>
      <c r="B229" s="332"/>
      <c r="C229" s="332"/>
      <c r="D229" s="332"/>
      <c r="E229" s="332"/>
      <c r="F229" s="332"/>
      <c r="G229" s="332"/>
    </row>
    <row r="230" spans="1:7" x14ac:dyDescent="0.25">
      <c r="A230" s="106"/>
      <c r="B230" s="106"/>
      <c r="C230" s="106"/>
      <c r="D230" s="106"/>
      <c r="E230" s="106"/>
      <c r="F230" s="106"/>
      <c r="G230" s="106"/>
    </row>
    <row r="231" spans="1:7" x14ac:dyDescent="0.25">
      <c r="A231" s="53" t="s">
        <v>2</v>
      </c>
      <c r="B231" s="328" t="s">
        <v>280</v>
      </c>
      <c r="C231" s="328"/>
      <c r="D231" s="328"/>
      <c r="E231" s="328"/>
      <c r="F231" s="54"/>
      <c r="G231" s="54"/>
    </row>
    <row r="232" spans="1:7" x14ac:dyDescent="0.25">
      <c r="A232" s="72" t="s">
        <v>3</v>
      </c>
      <c r="B232" s="339" t="s">
        <v>241</v>
      </c>
      <c r="C232" s="339"/>
      <c r="D232" s="339"/>
      <c r="E232" s="339"/>
      <c r="F232" s="91"/>
      <c r="G232" s="5"/>
    </row>
    <row r="233" spans="1:7" x14ac:dyDescent="0.25">
      <c r="A233" s="72" t="s">
        <v>4</v>
      </c>
      <c r="B233" s="55"/>
      <c r="C233" s="5"/>
      <c r="D233" s="5"/>
      <c r="E233" s="5"/>
      <c r="F233" s="5"/>
      <c r="G233" s="5"/>
    </row>
    <row r="234" spans="1:7" x14ac:dyDescent="0.25">
      <c r="A234" s="40"/>
      <c r="B234" s="42"/>
      <c r="C234" s="40"/>
      <c r="D234" s="40"/>
      <c r="E234" s="40"/>
      <c r="F234" s="40"/>
      <c r="G234" s="40"/>
    </row>
    <row r="235" spans="1:7" x14ac:dyDescent="0.25">
      <c r="A235" s="6"/>
      <c r="B235" s="12"/>
      <c r="C235" s="9"/>
      <c r="D235" s="340" t="s">
        <v>6</v>
      </c>
      <c r="E235" s="335"/>
      <c r="F235" s="341"/>
      <c r="G235" s="7"/>
    </row>
    <row r="236" spans="1:7" ht="31.5" x14ac:dyDescent="0.25">
      <c r="A236" s="10" t="s">
        <v>7</v>
      </c>
      <c r="B236" s="11" t="s">
        <v>8</v>
      </c>
      <c r="C236" s="221" t="s">
        <v>9</v>
      </c>
      <c r="D236" s="12" t="s">
        <v>10</v>
      </c>
      <c r="E236" s="56" t="s">
        <v>11</v>
      </c>
      <c r="F236" s="12" t="s">
        <v>12</v>
      </c>
      <c r="G236" s="222" t="s">
        <v>13</v>
      </c>
    </row>
    <row r="237" spans="1:7" x14ac:dyDescent="0.25">
      <c r="A237" s="57" t="s">
        <v>14</v>
      </c>
      <c r="B237" s="58" t="s">
        <v>15</v>
      </c>
      <c r="C237" s="59" t="s">
        <v>16</v>
      </c>
      <c r="D237" s="58" t="s">
        <v>17</v>
      </c>
      <c r="E237" s="60" t="s">
        <v>18</v>
      </c>
      <c r="F237" s="59" t="s">
        <v>19</v>
      </c>
      <c r="G237" s="58" t="s">
        <v>20</v>
      </c>
    </row>
    <row r="238" spans="1:7" x14ac:dyDescent="0.25">
      <c r="A238" s="61" t="s">
        <v>21</v>
      </c>
      <c r="B238" s="62"/>
      <c r="C238" s="63"/>
      <c r="D238" s="64"/>
      <c r="E238" s="63"/>
      <c r="F238" s="64"/>
      <c r="G238" s="65"/>
    </row>
    <row r="239" spans="1:7" x14ac:dyDescent="0.25">
      <c r="A239" s="69" t="s">
        <v>233</v>
      </c>
      <c r="B239" s="25"/>
      <c r="C239" s="14"/>
      <c r="D239" s="13"/>
      <c r="E239" s="14"/>
      <c r="F239" s="13"/>
      <c r="G239" s="15"/>
    </row>
    <row r="240" spans="1:7" x14ac:dyDescent="0.25">
      <c r="A240" s="32"/>
      <c r="B240" s="33"/>
      <c r="C240" s="70"/>
      <c r="D240" s="81"/>
      <c r="E240" s="70"/>
      <c r="F240" s="81"/>
      <c r="G240" s="75"/>
    </row>
    <row r="241" spans="1:7" x14ac:dyDescent="0.25">
      <c r="A241" s="18" t="s">
        <v>95</v>
      </c>
      <c r="B241" s="17" t="s">
        <v>96</v>
      </c>
      <c r="C241" s="266">
        <v>97680</v>
      </c>
      <c r="D241" s="129">
        <v>56980</v>
      </c>
      <c r="E241" s="140">
        <v>40700</v>
      </c>
      <c r="F241" s="267">
        <v>97680</v>
      </c>
      <c r="G241" s="126">
        <v>97680</v>
      </c>
    </row>
    <row r="242" spans="1:7" x14ac:dyDescent="0.25">
      <c r="A242" s="18"/>
      <c r="B242" s="17"/>
      <c r="C242" s="22"/>
      <c r="D242" s="23"/>
      <c r="E242" s="70"/>
      <c r="F242" s="23"/>
      <c r="G242" s="119"/>
    </row>
    <row r="243" spans="1:7" x14ac:dyDescent="0.25">
      <c r="A243" s="18"/>
      <c r="B243" s="17"/>
      <c r="C243" s="22"/>
      <c r="D243" s="23"/>
      <c r="E243" s="70"/>
      <c r="F243" s="23"/>
      <c r="G243" s="119"/>
    </row>
    <row r="244" spans="1:7" x14ac:dyDescent="0.25">
      <c r="A244" s="26" t="s">
        <v>203</v>
      </c>
      <c r="B244" s="25"/>
      <c r="C244" s="78">
        <f>SUM(C241:C243)</f>
        <v>97680</v>
      </c>
      <c r="D244" s="79">
        <f>SUM(D241:D243)</f>
        <v>56980</v>
      </c>
      <c r="E244" s="78">
        <f>SUM(E241:E243)</f>
        <v>40700</v>
      </c>
      <c r="F244" s="79">
        <f>SUM(F241:F243)</f>
        <v>97680</v>
      </c>
      <c r="G244" s="80">
        <f>SUM(G241:G243)</f>
        <v>97680</v>
      </c>
    </row>
    <row r="245" spans="1:7" x14ac:dyDescent="0.25">
      <c r="A245" s="26"/>
      <c r="B245" s="25"/>
      <c r="C245" s="78"/>
      <c r="D245" s="79"/>
      <c r="E245" s="78"/>
      <c r="F245" s="79"/>
      <c r="G245" s="80"/>
    </row>
    <row r="246" spans="1:7" x14ac:dyDescent="0.25">
      <c r="A246" s="38" t="s">
        <v>185</v>
      </c>
      <c r="B246" s="120"/>
      <c r="C246" s="83">
        <f>C244</f>
        <v>97680</v>
      </c>
      <c r="D246" s="83">
        <f>D244</f>
        <v>56980</v>
      </c>
      <c r="E246" s="84">
        <f>E244</f>
        <v>40700</v>
      </c>
      <c r="F246" s="83">
        <f>F244</f>
        <v>97680</v>
      </c>
      <c r="G246" s="85">
        <f>G244</f>
        <v>97680</v>
      </c>
    </row>
    <row r="247" spans="1:7" x14ac:dyDescent="0.25">
      <c r="A247" s="39"/>
      <c r="B247" s="42"/>
      <c r="C247" s="40"/>
      <c r="D247" s="240"/>
      <c r="E247" s="240"/>
      <c r="F247" s="240"/>
      <c r="G247" s="227"/>
    </row>
    <row r="248" spans="1:7" x14ac:dyDescent="0.25">
      <c r="A248" s="24" t="s">
        <v>165</v>
      </c>
      <c r="B248" s="42"/>
      <c r="C248" s="40"/>
      <c r="D248" s="40"/>
      <c r="E248" s="40"/>
      <c r="F248" s="40"/>
      <c r="G248" s="41"/>
    </row>
    <row r="249" spans="1:7" x14ac:dyDescent="0.25">
      <c r="A249" s="39"/>
      <c r="B249" s="42"/>
      <c r="C249" s="40"/>
      <c r="D249" s="40"/>
      <c r="E249" s="40"/>
      <c r="F249" s="40"/>
      <c r="G249" s="41"/>
    </row>
    <row r="250" spans="1:7" ht="23.25" x14ac:dyDescent="0.25">
      <c r="A250" s="39" t="s">
        <v>242</v>
      </c>
      <c r="B250" s="42" t="s">
        <v>167</v>
      </c>
      <c r="C250" s="40"/>
      <c r="D250" s="40"/>
      <c r="E250" s="43" t="s">
        <v>168</v>
      </c>
      <c r="F250" s="14"/>
      <c r="G250" s="41"/>
    </row>
    <row r="251" spans="1:7" x14ac:dyDescent="0.25">
      <c r="A251" s="39"/>
      <c r="B251" s="42"/>
      <c r="C251" s="40"/>
      <c r="D251" s="40"/>
      <c r="E251" s="43"/>
      <c r="F251" s="14"/>
      <c r="G251" s="41"/>
    </row>
    <row r="252" spans="1:7" ht="22.5" x14ac:dyDescent="0.25">
      <c r="A252" s="99" t="s">
        <v>243</v>
      </c>
      <c r="C252" s="337" t="s">
        <v>187</v>
      </c>
      <c r="D252" s="337"/>
      <c r="E252" s="14"/>
      <c r="F252" s="337" t="s">
        <v>188</v>
      </c>
      <c r="G252" s="338"/>
    </row>
    <row r="253" spans="1:7" x14ac:dyDescent="0.25">
      <c r="A253" s="44"/>
      <c r="B253" s="89"/>
      <c r="C253" s="45"/>
      <c r="D253" s="45"/>
      <c r="E253" s="45"/>
      <c r="F253" s="45"/>
      <c r="G253" s="46"/>
    </row>
    <row r="281" spans="1:7" ht="24.75" x14ac:dyDescent="0.25">
      <c r="A281" s="47" t="s">
        <v>175</v>
      </c>
      <c r="B281" s="48"/>
      <c r="C281" s="49"/>
      <c r="D281" s="49"/>
      <c r="E281" s="49"/>
      <c r="F281" s="2" t="s">
        <v>205</v>
      </c>
      <c r="G281" s="49"/>
    </row>
    <row r="282" spans="1:7" ht="33" x14ac:dyDescent="0.25">
      <c r="A282" s="50" t="s">
        <v>177</v>
      </c>
      <c r="B282" s="51"/>
      <c r="C282" s="52"/>
      <c r="D282" s="52"/>
      <c r="E282" s="52"/>
      <c r="F282" s="52"/>
      <c r="G282" s="52"/>
    </row>
    <row r="283" spans="1:7" x14ac:dyDescent="0.25">
      <c r="A283" s="332" t="s">
        <v>1</v>
      </c>
      <c r="B283" s="332"/>
      <c r="C283" s="332"/>
      <c r="D283" s="332"/>
      <c r="E283" s="332"/>
      <c r="F283" s="332"/>
      <c r="G283" s="332"/>
    </row>
    <row r="284" spans="1:7" x14ac:dyDescent="0.25">
      <c r="A284" s="53" t="s">
        <v>2</v>
      </c>
      <c r="B284" s="328" t="s">
        <v>280</v>
      </c>
      <c r="C284" s="328"/>
      <c r="D284" s="328"/>
      <c r="E284" s="328"/>
      <c r="F284" s="54"/>
      <c r="G284" s="54"/>
    </row>
    <row r="285" spans="1:7" x14ac:dyDescent="0.25">
      <c r="A285" s="72" t="s">
        <v>3</v>
      </c>
      <c r="B285" s="328" t="s">
        <v>206</v>
      </c>
      <c r="C285" s="328"/>
      <c r="D285" s="328"/>
      <c r="E285" s="328"/>
      <c r="F285" s="95"/>
      <c r="G285" s="5"/>
    </row>
    <row r="286" spans="1:7" x14ac:dyDescent="0.25">
      <c r="A286" s="72" t="s">
        <v>4</v>
      </c>
      <c r="B286" s="55"/>
      <c r="C286" s="5"/>
      <c r="D286" s="5"/>
      <c r="E286" s="5"/>
      <c r="F286" s="5"/>
      <c r="G286" s="5"/>
    </row>
    <row r="287" spans="1:7" x14ac:dyDescent="0.25">
      <c r="A287" s="6"/>
      <c r="B287" s="12"/>
      <c r="C287" s="9"/>
      <c r="D287" s="335" t="s">
        <v>6</v>
      </c>
      <c r="E287" s="336"/>
      <c r="F287" s="335"/>
      <c r="G287" s="7"/>
    </row>
    <row r="288" spans="1:7" ht="31.5" x14ac:dyDescent="0.25">
      <c r="A288" s="10" t="s">
        <v>7</v>
      </c>
      <c r="B288" s="11" t="s">
        <v>8</v>
      </c>
      <c r="C288" s="222" t="s">
        <v>9</v>
      </c>
      <c r="D288" s="92" t="s">
        <v>10</v>
      </c>
      <c r="E288" s="56" t="s">
        <v>11</v>
      </c>
      <c r="F288" s="12" t="s">
        <v>12</v>
      </c>
      <c r="G288" s="11" t="s">
        <v>13</v>
      </c>
    </row>
    <row r="289" spans="1:27" x14ac:dyDescent="0.25">
      <c r="A289" s="57" t="s">
        <v>14</v>
      </c>
      <c r="B289" s="58" t="s">
        <v>15</v>
      </c>
      <c r="C289" s="59" t="s">
        <v>16</v>
      </c>
      <c r="D289" s="58" t="s">
        <v>17</v>
      </c>
      <c r="E289" s="60" t="s">
        <v>18</v>
      </c>
      <c r="F289" s="59" t="s">
        <v>19</v>
      </c>
      <c r="G289" s="58" t="s">
        <v>20</v>
      </c>
    </row>
    <row r="290" spans="1:27" x14ac:dyDescent="0.25">
      <c r="A290" s="61" t="s">
        <v>21</v>
      </c>
      <c r="B290" s="62"/>
      <c r="C290" s="63"/>
      <c r="D290" s="64"/>
      <c r="E290" s="63"/>
      <c r="F290" s="64"/>
      <c r="G290" s="65"/>
    </row>
    <row r="291" spans="1:27" x14ac:dyDescent="0.25">
      <c r="A291" s="66" t="s">
        <v>22</v>
      </c>
      <c r="B291" s="25"/>
      <c r="C291" s="14"/>
      <c r="D291" s="13"/>
      <c r="E291" s="14"/>
      <c r="F291" s="13"/>
      <c r="G291" s="15"/>
    </row>
    <row r="292" spans="1:27" s="164" customFormat="1" ht="22.5" x14ac:dyDescent="0.2">
      <c r="A292" s="167" t="s">
        <v>281</v>
      </c>
      <c r="B292" s="168" t="s">
        <v>325</v>
      </c>
      <c r="C292" s="169">
        <v>2178241.08</v>
      </c>
      <c r="D292" s="170">
        <v>1048548.5</v>
      </c>
      <c r="E292" s="169">
        <v>1063007.5</v>
      </c>
      <c r="F292" s="170">
        <v>2111556</v>
      </c>
      <c r="G292" s="171">
        <v>2200464</v>
      </c>
      <c r="H292" s="19"/>
      <c r="I292" s="19"/>
      <c r="J292" s="19"/>
      <c r="K292" s="19"/>
      <c r="L292" s="19"/>
      <c r="M292" s="19"/>
      <c r="N292" s="19"/>
      <c r="O292" s="19"/>
      <c r="P292" s="19"/>
      <c r="Q292" s="189"/>
      <c r="R292" s="1"/>
      <c r="S292" s="206"/>
      <c r="V292" s="189" t="s">
        <v>24</v>
      </c>
      <c r="W292" s="168" t="s">
        <v>325</v>
      </c>
      <c r="X292" s="166">
        <v>2200464</v>
      </c>
      <c r="AA292" s="168" t="s">
        <v>325</v>
      </c>
    </row>
    <row r="293" spans="1:27" s="164" customFormat="1" ht="22.5" x14ac:dyDescent="0.2">
      <c r="A293" s="167" t="s">
        <v>282</v>
      </c>
      <c r="B293" s="168" t="s">
        <v>326</v>
      </c>
      <c r="C293" s="169">
        <v>2568392.64</v>
      </c>
      <c r="D293" s="170">
        <v>1137109.6000000001</v>
      </c>
      <c r="E293" s="169">
        <v>196690.39999999991</v>
      </c>
      <c r="F293" s="170">
        <v>1333800</v>
      </c>
      <c r="G293" s="224">
        <v>2082267</v>
      </c>
      <c r="H293" s="19"/>
      <c r="I293" s="19"/>
      <c r="J293" s="19"/>
      <c r="K293" s="19"/>
      <c r="L293" s="19"/>
      <c r="M293" s="19"/>
      <c r="N293" s="19"/>
      <c r="O293" s="19"/>
      <c r="P293" s="19"/>
      <c r="Q293" s="189"/>
      <c r="R293" s="1"/>
      <c r="S293" s="206"/>
      <c r="V293" s="189" t="s">
        <v>26</v>
      </c>
      <c r="W293" s="168" t="s">
        <v>326</v>
      </c>
      <c r="X293" s="166">
        <v>2776356</v>
      </c>
      <c r="AA293" s="168" t="s">
        <v>326</v>
      </c>
    </row>
    <row r="294" spans="1:27" s="164" customFormat="1" ht="22.5" x14ac:dyDescent="0.2">
      <c r="A294" s="167" t="s">
        <v>283</v>
      </c>
      <c r="B294" s="168" t="s">
        <v>327</v>
      </c>
      <c r="C294" s="169">
        <v>614000</v>
      </c>
      <c r="D294" s="170">
        <v>300363.7</v>
      </c>
      <c r="E294" s="169">
        <v>95636.299999999988</v>
      </c>
      <c r="F294" s="170">
        <v>396000</v>
      </c>
      <c r="G294" s="171">
        <v>624000</v>
      </c>
      <c r="H294" s="19"/>
      <c r="I294" s="19"/>
      <c r="J294" s="19"/>
      <c r="K294" s="19"/>
      <c r="L294" s="19"/>
      <c r="M294" s="19"/>
      <c r="N294" s="19"/>
      <c r="O294" s="19"/>
      <c r="P294" s="19"/>
      <c r="Q294" s="189"/>
      <c r="R294" s="1"/>
      <c r="S294" s="206"/>
      <c r="V294" s="189" t="s">
        <v>28</v>
      </c>
      <c r="W294" s="168" t="s">
        <v>327</v>
      </c>
      <c r="X294" s="166">
        <v>624000</v>
      </c>
      <c r="AA294" s="168" t="s">
        <v>327</v>
      </c>
    </row>
    <row r="295" spans="1:27" s="164" customFormat="1" ht="22.5" x14ac:dyDescent="0.2">
      <c r="A295" s="167" t="s">
        <v>284</v>
      </c>
      <c r="B295" s="168" t="s">
        <v>328</v>
      </c>
      <c r="C295" s="169">
        <v>91800</v>
      </c>
      <c r="D295" s="170">
        <v>45900</v>
      </c>
      <c r="E295" s="169">
        <v>45900</v>
      </c>
      <c r="F295" s="170">
        <v>91800</v>
      </c>
      <c r="G295" s="171">
        <v>102600</v>
      </c>
      <c r="H295" s="19"/>
      <c r="I295" s="19"/>
      <c r="J295" s="19"/>
      <c r="K295" s="19"/>
      <c r="L295" s="19"/>
      <c r="M295" s="19"/>
      <c r="N295" s="19"/>
      <c r="O295" s="19"/>
      <c r="P295" s="19"/>
      <c r="Q295" s="189"/>
      <c r="R295" s="1"/>
      <c r="S295" s="206"/>
      <c r="V295" s="189" t="s">
        <v>30</v>
      </c>
      <c r="W295" s="168" t="s">
        <v>328</v>
      </c>
      <c r="X295" s="166">
        <v>102600</v>
      </c>
      <c r="AA295" s="168" t="s">
        <v>328</v>
      </c>
    </row>
    <row r="296" spans="1:27" s="164" customFormat="1" ht="22.5" x14ac:dyDescent="0.2">
      <c r="A296" s="167" t="s">
        <v>286</v>
      </c>
      <c r="B296" s="168" t="s">
        <v>330</v>
      </c>
      <c r="C296" s="169">
        <v>154400</v>
      </c>
      <c r="D296" s="170">
        <v>138000</v>
      </c>
      <c r="E296" s="169">
        <v>0</v>
      </c>
      <c r="F296" s="170">
        <v>138000</v>
      </c>
      <c r="G296" s="171">
        <v>182000</v>
      </c>
      <c r="H296" s="19"/>
      <c r="I296" s="19"/>
      <c r="J296" s="19"/>
      <c r="K296" s="19"/>
      <c r="L296" s="19"/>
      <c r="M296" s="19"/>
      <c r="N296" s="19"/>
      <c r="O296" s="19"/>
      <c r="P296" s="19"/>
      <c r="Q296" s="189"/>
      <c r="R296" s="1"/>
      <c r="S296" s="206"/>
      <c r="V296" s="189" t="s">
        <v>34</v>
      </c>
      <c r="W296" s="168" t="s">
        <v>330</v>
      </c>
      <c r="X296" s="166">
        <v>182000</v>
      </c>
      <c r="AA296" s="168" t="s">
        <v>330</v>
      </c>
    </row>
    <row r="297" spans="1:27" s="164" customFormat="1" ht="22.5" x14ac:dyDescent="0.2">
      <c r="A297" s="167" t="s">
        <v>289</v>
      </c>
      <c r="B297" s="168" t="s">
        <v>331</v>
      </c>
      <c r="C297" s="169">
        <v>0</v>
      </c>
      <c r="D297" s="170">
        <v>0</v>
      </c>
      <c r="E297" s="169">
        <v>43500</v>
      </c>
      <c r="F297" s="170">
        <v>43500</v>
      </c>
      <c r="G297" s="175">
        <v>0</v>
      </c>
      <c r="H297" s="169"/>
      <c r="I297" s="169"/>
      <c r="J297" s="169"/>
      <c r="K297" s="169"/>
      <c r="L297" s="169"/>
      <c r="M297" s="169"/>
      <c r="N297" s="169"/>
      <c r="O297" s="169"/>
      <c r="P297" s="169"/>
      <c r="R297" s="1"/>
      <c r="W297" s="168" t="s">
        <v>331</v>
      </c>
      <c r="AA297" s="168" t="s">
        <v>331</v>
      </c>
    </row>
    <row r="298" spans="1:27" s="164" customFormat="1" ht="22.5" x14ac:dyDescent="0.2">
      <c r="A298" s="167" t="s">
        <v>292</v>
      </c>
      <c r="B298" s="168" t="s">
        <v>333</v>
      </c>
      <c r="C298" s="169">
        <v>792760.6</v>
      </c>
      <c r="D298" s="170">
        <v>374863</v>
      </c>
      <c r="E298" s="169">
        <v>199363</v>
      </c>
      <c r="F298" s="170">
        <v>574226</v>
      </c>
      <c r="G298" s="224">
        <v>771629.25</v>
      </c>
      <c r="H298" s="19"/>
      <c r="I298" s="19"/>
      <c r="J298" s="19"/>
      <c r="K298" s="19"/>
      <c r="L298" s="19"/>
      <c r="M298" s="19"/>
      <c r="N298" s="19"/>
      <c r="O298" s="19"/>
      <c r="P298" s="19"/>
      <c r="Q298" s="189"/>
      <c r="R298" s="1"/>
      <c r="S298" s="206"/>
      <c r="V298" s="189" t="s">
        <v>39</v>
      </c>
      <c r="W298" s="168" t="s">
        <v>333</v>
      </c>
      <c r="X298" s="166">
        <v>829470</v>
      </c>
      <c r="AA298" s="168" t="s">
        <v>333</v>
      </c>
    </row>
    <row r="299" spans="1:27" s="164" customFormat="1" ht="22.5" x14ac:dyDescent="0.2">
      <c r="A299" s="167" t="s">
        <v>293</v>
      </c>
      <c r="B299" s="168" t="s">
        <v>334</v>
      </c>
      <c r="C299" s="169">
        <v>130000</v>
      </c>
      <c r="D299" s="170">
        <v>0</v>
      </c>
      <c r="E299" s="169">
        <v>82500</v>
      </c>
      <c r="F299" s="170">
        <v>82500</v>
      </c>
      <c r="G299" s="224">
        <v>106250</v>
      </c>
      <c r="H299" s="19"/>
      <c r="I299" s="19"/>
      <c r="J299" s="19"/>
      <c r="K299" s="19"/>
      <c r="L299" s="19"/>
      <c r="M299" s="19"/>
      <c r="N299" s="19"/>
      <c r="O299" s="19"/>
      <c r="P299" s="19"/>
      <c r="Q299" s="189"/>
      <c r="R299" s="1"/>
      <c r="S299" s="206"/>
      <c r="V299" s="189" t="s">
        <v>41</v>
      </c>
      <c r="W299" s="168" t="s">
        <v>334</v>
      </c>
      <c r="X299" s="166">
        <v>130000</v>
      </c>
      <c r="AA299" s="168" t="s">
        <v>334</v>
      </c>
    </row>
    <row r="300" spans="1:27" s="164" customFormat="1" ht="22.5" x14ac:dyDescent="0.2">
      <c r="A300" s="167" t="s">
        <v>294</v>
      </c>
      <c r="B300" s="168" t="s">
        <v>335</v>
      </c>
      <c r="C300" s="169">
        <v>460833.33</v>
      </c>
      <c r="D300" s="170">
        <v>0</v>
      </c>
      <c r="E300" s="169">
        <v>0</v>
      </c>
      <c r="F300" s="170">
        <v>0</v>
      </c>
      <c r="G300" s="175">
        <v>0</v>
      </c>
      <c r="H300" s="169"/>
      <c r="I300" s="169"/>
      <c r="J300" s="169"/>
      <c r="K300" s="169"/>
      <c r="L300" s="169"/>
      <c r="M300" s="169"/>
      <c r="N300" s="169"/>
      <c r="O300" s="169"/>
      <c r="P300" s="169"/>
      <c r="R300" s="1"/>
      <c r="W300" s="168" t="s">
        <v>335</v>
      </c>
      <c r="AA300" s="168" t="s">
        <v>335</v>
      </c>
    </row>
    <row r="301" spans="1:27" s="164" customFormat="1" ht="22.5" x14ac:dyDescent="0.2">
      <c r="A301" s="167" t="s">
        <v>295</v>
      </c>
      <c r="B301" s="168" t="s">
        <v>336</v>
      </c>
      <c r="C301" s="169">
        <v>565609.79</v>
      </c>
      <c r="D301" s="170">
        <v>278931.94</v>
      </c>
      <c r="E301" s="169">
        <v>134510.77999999997</v>
      </c>
      <c r="F301" s="170">
        <v>413442.72</v>
      </c>
      <c r="G301" s="224">
        <v>513927.72</v>
      </c>
      <c r="H301" s="19"/>
      <c r="I301" s="19"/>
      <c r="J301" s="19"/>
      <c r="K301" s="19"/>
      <c r="L301" s="19"/>
      <c r="M301" s="19"/>
      <c r="N301" s="19"/>
      <c r="O301" s="19"/>
      <c r="P301" s="19"/>
      <c r="Q301" s="189"/>
      <c r="R301" s="1"/>
      <c r="S301" s="206"/>
      <c r="V301" s="189" t="s">
        <v>43</v>
      </c>
      <c r="W301" s="168" t="s">
        <v>336</v>
      </c>
      <c r="X301" s="166">
        <v>597218.4</v>
      </c>
      <c r="AA301" s="168" t="s">
        <v>336</v>
      </c>
    </row>
    <row r="302" spans="1:27" s="164" customFormat="1" ht="22.5" x14ac:dyDescent="0.2">
      <c r="A302" s="167" t="s">
        <v>296</v>
      </c>
      <c r="B302" s="168" t="s">
        <v>337</v>
      </c>
      <c r="C302" s="169">
        <v>30700</v>
      </c>
      <c r="D302" s="170">
        <v>27700</v>
      </c>
      <c r="E302" s="169">
        <v>-7900</v>
      </c>
      <c r="F302" s="170">
        <v>19800</v>
      </c>
      <c r="G302" s="224">
        <v>51000</v>
      </c>
      <c r="H302" s="19"/>
      <c r="I302" s="19"/>
      <c r="J302" s="19"/>
      <c r="K302" s="19"/>
      <c r="L302" s="19"/>
      <c r="M302" s="19"/>
      <c r="N302" s="19"/>
      <c r="O302" s="19"/>
      <c r="P302" s="19"/>
      <c r="Q302" s="189"/>
      <c r="R302" s="1"/>
      <c r="S302" s="206"/>
      <c r="V302" s="189" t="s">
        <v>45</v>
      </c>
      <c r="W302" s="168" t="s">
        <v>337</v>
      </c>
      <c r="X302" s="166">
        <v>62400</v>
      </c>
      <c r="AA302" s="168" t="s">
        <v>337</v>
      </c>
    </row>
    <row r="303" spans="1:27" s="164" customFormat="1" ht="22.5" x14ac:dyDescent="0.2">
      <c r="A303" s="167" t="s">
        <v>297</v>
      </c>
      <c r="B303" s="168" t="s">
        <v>338</v>
      </c>
      <c r="C303" s="169">
        <v>91344.78</v>
      </c>
      <c r="D303" s="170">
        <v>58271.75</v>
      </c>
      <c r="E303" s="169">
        <v>24435.850000000006</v>
      </c>
      <c r="F303" s="170">
        <v>82707.600000000006</v>
      </c>
      <c r="G303" s="224">
        <v>107068.27</v>
      </c>
      <c r="H303" s="19"/>
      <c r="I303" s="19"/>
      <c r="J303" s="19"/>
      <c r="K303" s="19"/>
      <c r="L303" s="19"/>
      <c r="M303" s="19"/>
      <c r="N303" s="19"/>
      <c r="O303" s="19"/>
      <c r="P303" s="19"/>
      <c r="Q303" s="189"/>
      <c r="R303" s="1"/>
      <c r="S303" s="206"/>
      <c r="V303" s="189" t="s">
        <v>47</v>
      </c>
      <c r="W303" s="168" t="s">
        <v>338</v>
      </c>
      <c r="X303" s="166">
        <v>124420.5</v>
      </c>
      <c r="AA303" s="168" t="s">
        <v>338</v>
      </c>
    </row>
    <row r="304" spans="1:27" s="164" customFormat="1" ht="22.5" x14ac:dyDescent="0.2">
      <c r="A304" s="167" t="s">
        <v>298</v>
      </c>
      <c r="B304" s="168" t="s">
        <v>339</v>
      </c>
      <c r="C304" s="169">
        <v>35100</v>
      </c>
      <c r="D304" s="170">
        <v>15100</v>
      </c>
      <c r="E304" s="169">
        <v>4700</v>
      </c>
      <c r="F304" s="170">
        <v>19800</v>
      </c>
      <c r="G304" s="224">
        <v>25500</v>
      </c>
      <c r="H304" s="19"/>
      <c r="I304" s="19"/>
      <c r="J304" s="19"/>
      <c r="K304" s="19"/>
      <c r="L304" s="19"/>
      <c r="M304" s="19"/>
      <c r="N304" s="19"/>
      <c r="O304" s="19"/>
      <c r="P304" s="19"/>
      <c r="Q304" s="189"/>
      <c r="R304" s="1"/>
      <c r="S304" s="206"/>
      <c r="V304" s="189" t="s">
        <v>49</v>
      </c>
      <c r="W304" s="168" t="s">
        <v>339</v>
      </c>
      <c r="X304" s="166">
        <v>31200</v>
      </c>
      <c r="AA304" s="168" t="s">
        <v>339</v>
      </c>
    </row>
    <row r="305" spans="1:27" s="164" customFormat="1" ht="11.25" x14ac:dyDescent="0.2">
      <c r="A305" s="235" t="s">
        <v>407</v>
      </c>
      <c r="B305" s="168"/>
      <c r="C305" s="169"/>
      <c r="D305" s="170"/>
      <c r="E305" s="169"/>
      <c r="F305" s="170"/>
      <c r="G305" s="225"/>
      <c r="H305" s="14"/>
      <c r="I305" s="14"/>
      <c r="J305" s="14"/>
      <c r="K305" s="14"/>
      <c r="L305" s="14"/>
      <c r="M305" s="14"/>
      <c r="N305" s="14"/>
      <c r="O305" s="14"/>
      <c r="P305" s="14"/>
      <c r="R305" s="1"/>
      <c r="W305" s="168"/>
      <c r="AA305" s="168"/>
    </row>
    <row r="306" spans="1:27" s="164" customFormat="1" ht="11.25" x14ac:dyDescent="0.2">
      <c r="A306" s="167" t="s">
        <v>408</v>
      </c>
      <c r="B306" s="191" t="s">
        <v>274</v>
      </c>
      <c r="C306" s="169">
        <v>9444.56</v>
      </c>
      <c r="D306" s="170">
        <v>0</v>
      </c>
      <c r="E306" s="169">
        <v>0</v>
      </c>
      <c r="F306" s="170">
        <v>0</v>
      </c>
      <c r="G306" s="171">
        <v>150000</v>
      </c>
      <c r="H306" s="19"/>
      <c r="I306" s="19"/>
      <c r="J306" s="19"/>
      <c r="K306" s="19"/>
      <c r="L306" s="19"/>
      <c r="M306" s="19"/>
      <c r="N306" s="19"/>
      <c r="O306" s="19"/>
      <c r="P306" s="19"/>
      <c r="Q306" s="189"/>
      <c r="R306" s="207"/>
      <c r="S306" s="206"/>
      <c r="T306" s="194"/>
      <c r="V306" s="189" t="s">
        <v>54</v>
      </c>
      <c r="W306" s="208" t="s">
        <v>274</v>
      </c>
      <c r="X306" s="166">
        <v>726557.66</v>
      </c>
      <c r="Y306" s="194">
        <f>X306/2</f>
        <v>363278.83</v>
      </c>
      <c r="AA306" s="208" t="s">
        <v>274</v>
      </c>
    </row>
    <row r="307" spans="1:27" s="164" customFormat="1" ht="22.5" x14ac:dyDescent="0.2">
      <c r="A307" s="167" t="s">
        <v>340</v>
      </c>
      <c r="B307" s="168" t="s">
        <v>409</v>
      </c>
      <c r="C307" s="169">
        <v>7175.41</v>
      </c>
      <c r="D307" s="170">
        <v>5638.54</v>
      </c>
      <c r="E307" s="169">
        <v>132728.97</v>
      </c>
      <c r="F307" s="170">
        <v>138367.51</v>
      </c>
      <c r="G307" s="171">
        <v>99936</v>
      </c>
      <c r="H307" s="19"/>
      <c r="I307" s="19"/>
      <c r="J307" s="19"/>
      <c r="K307" s="19"/>
      <c r="L307" s="19"/>
      <c r="M307" s="19"/>
      <c r="N307" s="19"/>
      <c r="O307" s="19"/>
      <c r="P307" s="19"/>
      <c r="Q307" s="189"/>
      <c r="R307" s="1"/>
      <c r="S307" s="206"/>
      <c r="V307" s="189" t="s">
        <v>56</v>
      </c>
      <c r="W307" s="168" t="s">
        <v>409</v>
      </c>
      <c r="X307" s="166">
        <v>199871.99</v>
      </c>
      <c r="AA307" s="168" t="s">
        <v>409</v>
      </c>
    </row>
    <row r="308" spans="1:27" s="164" customFormat="1" ht="11.25" x14ac:dyDescent="0.2">
      <c r="A308" s="167" t="s">
        <v>410</v>
      </c>
      <c r="B308" s="179" t="s">
        <v>58</v>
      </c>
      <c r="C308" s="169">
        <v>0</v>
      </c>
      <c r="D308" s="170">
        <v>0</v>
      </c>
      <c r="E308" s="169">
        <v>0</v>
      </c>
      <c r="F308" s="170">
        <v>0</v>
      </c>
      <c r="G308" s="171">
        <v>14359.78</v>
      </c>
      <c r="H308" s="19"/>
      <c r="I308" s="19"/>
      <c r="J308" s="19"/>
      <c r="K308" s="19"/>
      <c r="L308" s="19"/>
      <c r="M308" s="19"/>
      <c r="N308" s="19"/>
      <c r="O308" s="19"/>
      <c r="P308" s="19"/>
      <c r="Q308" s="189"/>
      <c r="R308" s="180"/>
      <c r="S308" s="206"/>
      <c r="V308" s="189" t="s">
        <v>489</v>
      </c>
      <c r="W308" s="182" t="s">
        <v>58</v>
      </c>
      <c r="X308" s="166">
        <v>14359.78</v>
      </c>
      <c r="AA308" s="182" t="s">
        <v>58</v>
      </c>
    </row>
    <row r="309" spans="1:27" s="164" customFormat="1" ht="11.25" x14ac:dyDescent="0.2">
      <c r="A309" s="167" t="s">
        <v>411</v>
      </c>
      <c r="B309" s="179" t="s">
        <v>60</v>
      </c>
      <c r="C309" s="183">
        <v>0</v>
      </c>
      <c r="D309" s="184">
        <v>0</v>
      </c>
      <c r="E309" s="183">
        <v>0</v>
      </c>
      <c r="F309" s="184">
        <v>0</v>
      </c>
      <c r="G309" s="185">
        <v>5000</v>
      </c>
      <c r="H309" s="183"/>
      <c r="I309" s="183"/>
      <c r="J309" s="183"/>
      <c r="K309" s="183"/>
      <c r="L309" s="183"/>
      <c r="M309" s="183"/>
      <c r="N309" s="183"/>
      <c r="O309" s="183"/>
      <c r="P309" s="183"/>
      <c r="Q309" s="189"/>
      <c r="R309" s="180"/>
      <c r="S309" s="206"/>
      <c r="V309" s="189" t="s">
        <v>490</v>
      </c>
      <c r="W309" s="182" t="s">
        <v>60</v>
      </c>
      <c r="X309" s="166">
        <v>5000</v>
      </c>
      <c r="AA309" s="182" t="s">
        <v>60</v>
      </c>
    </row>
    <row r="310" spans="1:27" s="164" customFormat="1" ht="11.25" x14ac:dyDescent="0.2">
      <c r="A310" s="24"/>
      <c r="B310" s="17"/>
      <c r="C310" s="70"/>
      <c r="D310" s="23"/>
      <c r="E310" s="93"/>
      <c r="F310" s="23"/>
      <c r="G310" s="271"/>
    </row>
    <row r="311" spans="1:27" s="164" customFormat="1" ht="11.25" x14ac:dyDescent="0.2">
      <c r="A311" s="26" t="s">
        <v>202</v>
      </c>
      <c r="B311" s="25"/>
      <c r="C311" s="78">
        <f>SUM(C292:C310)</f>
        <v>7729802.1900000004</v>
      </c>
      <c r="D311" s="79">
        <f>SUM(D292:D310)</f>
        <v>3430427.0300000003</v>
      </c>
      <c r="E311" s="78">
        <f>SUM(E292:E310)</f>
        <v>2015072.8</v>
      </c>
      <c r="F311" s="79">
        <f>SUM(F292:F310)</f>
        <v>5445499.8299999991</v>
      </c>
      <c r="G311" s="80">
        <f>SUM(G292:G310)</f>
        <v>7036002.0199999996</v>
      </c>
    </row>
    <row r="312" spans="1:27" s="164" customFormat="1" ht="11.25" x14ac:dyDescent="0.2">
      <c r="A312" s="69" t="s">
        <v>207</v>
      </c>
      <c r="B312" s="25"/>
      <c r="C312" s="14"/>
      <c r="D312" s="13"/>
      <c r="E312" s="14"/>
      <c r="F312" s="67"/>
      <c r="G312" s="98"/>
    </row>
    <row r="313" spans="1:27" s="164" customFormat="1" ht="22.5" x14ac:dyDescent="0.2">
      <c r="A313" s="167" t="s">
        <v>304</v>
      </c>
      <c r="B313" s="168" t="s">
        <v>341</v>
      </c>
      <c r="C313" s="169">
        <v>151993.13</v>
      </c>
      <c r="D313" s="170">
        <v>32730</v>
      </c>
      <c r="E313" s="169">
        <v>367270</v>
      </c>
      <c r="F313" s="170">
        <v>400000</v>
      </c>
      <c r="G313" s="171">
        <v>400000</v>
      </c>
      <c r="H313" s="172"/>
      <c r="I313" s="172"/>
      <c r="J313" s="172"/>
      <c r="K313" s="172"/>
      <c r="L313" s="172"/>
      <c r="M313" s="172"/>
      <c r="N313" s="172"/>
      <c r="O313" s="172"/>
      <c r="P313" s="172"/>
      <c r="R313" s="1"/>
      <c r="W313" s="168" t="s">
        <v>341</v>
      </c>
      <c r="AA313" s="168" t="s">
        <v>341</v>
      </c>
    </row>
    <row r="314" spans="1:27" s="164" customFormat="1" ht="22.5" x14ac:dyDescent="0.2">
      <c r="A314" s="167" t="s">
        <v>306</v>
      </c>
      <c r="B314" s="168" t="s">
        <v>343</v>
      </c>
      <c r="C314" s="169">
        <v>110289.46</v>
      </c>
      <c r="D314" s="170">
        <v>11000</v>
      </c>
      <c r="E314" s="169">
        <v>239000</v>
      </c>
      <c r="F314" s="170">
        <v>250000</v>
      </c>
      <c r="G314" s="171">
        <v>200000</v>
      </c>
      <c r="H314" s="172"/>
      <c r="I314" s="172"/>
      <c r="J314" s="172"/>
      <c r="K314" s="172"/>
      <c r="L314" s="172"/>
      <c r="M314" s="172"/>
      <c r="N314" s="172"/>
      <c r="O314" s="172"/>
      <c r="P314" s="172"/>
      <c r="R314" s="1"/>
      <c r="W314" s="168" t="s">
        <v>343</v>
      </c>
      <c r="AA314" s="168" t="s">
        <v>343</v>
      </c>
    </row>
    <row r="315" spans="1:27" s="164" customFormat="1" ht="22.5" x14ac:dyDescent="0.2">
      <c r="A315" s="167" t="s">
        <v>344</v>
      </c>
      <c r="B315" s="168" t="s">
        <v>345</v>
      </c>
      <c r="C315" s="169">
        <v>224826.9</v>
      </c>
      <c r="D315" s="170">
        <v>0</v>
      </c>
      <c r="E315" s="169">
        <v>350000</v>
      </c>
      <c r="F315" s="170">
        <v>350000</v>
      </c>
      <c r="G315" s="171">
        <v>350000</v>
      </c>
      <c r="H315" s="172"/>
      <c r="I315" s="172"/>
      <c r="J315" s="172"/>
      <c r="K315" s="172"/>
      <c r="L315" s="172"/>
      <c r="M315" s="172"/>
      <c r="N315" s="172"/>
      <c r="O315" s="172"/>
      <c r="P315" s="172"/>
      <c r="R315" s="1"/>
      <c r="W315" s="168" t="s">
        <v>345</v>
      </c>
      <c r="AA315" s="168" t="s">
        <v>345</v>
      </c>
    </row>
    <row r="316" spans="1:27" s="164" customFormat="1" ht="22.5" x14ac:dyDescent="0.2">
      <c r="A316" s="167" t="s">
        <v>346</v>
      </c>
      <c r="B316" s="168" t="s">
        <v>347</v>
      </c>
      <c r="C316" s="169">
        <v>932912.5</v>
      </c>
      <c r="D316" s="170">
        <v>391188</v>
      </c>
      <c r="E316" s="169">
        <v>208812</v>
      </c>
      <c r="F316" s="170">
        <v>600000</v>
      </c>
      <c r="G316" s="173">
        <v>1400000</v>
      </c>
      <c r="H316" s="174"/>
      <c r="I316" s="174"/>
      <c r="J316" s="174"/>
      <c r="K316" s="174"/>
      <c r="L316" s="174"/>
      <c r="M316" s="174"/>
      <c r="N316" s="174"/>
      <c r="O316" s="174"/>
      <c r="P316" s="174"/>
      <c r="R316" s="1"/>
      <c r="W316" s="168" t="s">
        <v>347</v>
      </c>
      <c r="AA316" s="168" t="s">
        <v>347</v>
      </c>
    </row>
    <row r="317" spans="1:27" s="164" customFormat="1" ht="22.5" x14ac:dyDescent="0.2">
      <c r="A317" s="167" t="s">
        <v>310</v>
      </c>
      <c r="B317" s="168" t="s">
        <v>348</v>
      </c>
      <c r="C317" s="169">
        <v>362245</v>
      </c>
      <c r="D317" s="170">
        <v>108989</v>
      </c>
      <c r="E317" s="169">
        <v>91011</v>
      </c>
      <c r="F317" s="170">
        <v>200000</v>
      </c>
      <c r="G317" s="173">
        <v>200000</v>
      </c>
      <c r="H317" s="174"/>
      <c r="I317" s="174"/>
      <c r="J317" s="174"/>
      <c r="K317" s="174"/>
      <c r="L317" s="174"/>
      <c r="M317" s="174"/>
      <c r="N317" s="174"/>
      <c r="O317" s="174"/>
      <c r="P317" s="174"/>
      <c r="R317" s="1"/>
      <c r="W317" s="168" t="s">
        <v>348</v>
      </c>
      <c r="AA317" s="168" t="s">
        <v>348</v>
      </c>
    </row>
    <row r="318" spans="1:27" s="164" customFormat="1" ht="22.5" x14ac:dyDescent="0.2">
      <c r="A318" s="167" t="s">
        <v>313</v>
      </c>
      <c r="B318" s="168" t="s">
        <v>350</v>
      </c>
      <c r="C318" s="169">
        <v>47293.55</v>
      </c>
      <c r="D318" s="170">
        <v>34921.15</v>
      </c>
      <c r="E318" s="169">
        <v>25078.85</v>
      </c>
      <c r="F318" s="170">
        <v>60000</v>
      </c>
      <c r="G318" s="173">
        <v>24000</v>
      </c>
      <c r="H318" s="174"/>
      <c r="I318" s="174"/>
      <c r="J318" s="174"/>
      <c r="K318" s="174"/>
      <c r="L318" s="174"/>
      <c r="M318" s="174"/>
      <c r="N318" s="174"/>
      <c r="O318" s="174"/>
      <c r="P318" s="174"/>
      <c r="R318" s="1"/>
      <c r="W318" s="168" t="s">
        <v>350</v>
      </c>
      <c r="AA318" s="168" t="s">
        <v>350</v>
      </c>
    </row>
    <row r="319" spans="1:27" s="164" customFormat="1" ht="22.5" x14ac:dyDescent="0.2">
      <c r="A319" s="167" t="s">
        <v>314</v>
      </c>
      <c r="B319" s="168" t="s">
        <v>351</v>
      </c>
      <c r="C319" s="169">
        <v>31500</v>
      </c>
      <c r="D319" s="170">
        <v>27000</v>
      </c>
      <c r="E319" s="169">
        <v>33000</v>
      </c>
      <c r="F319" s="170">
        <v>60000</v>
      </c>
      <c r="G319" s="173">
        <v>60000</v>
      </c>
      <c r="H319" s="174"/>
      <c r="I319" s="174"/>
      <c r="J319" s="174"/>
      <c r="K319" s="174"/>
      <c r="L319" s="174"/>
      <c r="M319" s="174"/>
      <c r="N319" s="174"/>
      <c r="O319" s="174"/>
      <c r="P319" s="174"/>
      <c r="R319" s="1"/>
      <c r="W319" s="168" t="s">
        <v>351</v>
      </c>
      <c r="AA319" s="168" t="s">
        <v>351</v>
      </c>
    </row>
    <row r="320" spans="1:27" s="164" customFormat="1" ht="22.5" x14ac:dyDescent="0.2">
      <c r="A320" s="167" t="s">
        <v>355</v>
      </c>
      <c r="B320" s="168" t="s">
        <v>356</v>
      </c>
      <c r="C320" s="169">
        <v>3693000</v>
      </c>
      <c r="D320" s="170">
        <v>941000</v>
      </c>
      <c r="E320" s="169">
        <v>167800</v>
      </c>
      <c r="F320" s="170">
        <v>1108800</v>
      </c>
      <c r="G320" s="173">
        <v>1108800</v>
      </c>
      <c r="H320" s="198"/>
      <c r="I320" s="198"/>
      <c r="J320" s="198"/>
      <c r="K320" s="198"/>
      <c r="L320" s="198"/>
      <c r="M320" s="198"/>
      <c r="N320" s="198"/>
      <c r="O320" s="198"/>
      <c r="P320" s="174"/>
      <c r="Q320" s="199"/>
      <c r="R320" s="1"/>
      <c r="V320" s="200">
        <f>400*22*12*21/2</f>
        <v>1108800</v>
      </c>
      <c r="W320" s="168" t="s">
        <v>356</v>
      </c>
      <c r="AA320" s="168" t="s">
        <v>356</v>
      </c>
    </row>
    <row r="321" spans="1:27" s="164" customFormat="1" ht="22.5" x14ac:dyDescent="0.2">
      <c r="A321" s="167" t="s">
        <v>412</v>
      </c>
      <c r="B321" s="168" t="s">
        <v>413</v>
      </c>
      <c r="C321" s="169">
        <v>37880.5</v>
      </c>
      <c r="D321" s="170">
        <v>0</v>
      </c>
      <c r="E321" s="169">
        <v>50000</v>
      </c>
      <c r="F321" s="170">
        <v>50000</v>
      </c>
      <c r="G321" s="171">
        <v>50000</v>
      </c>
      <c r="H321" s="172"/>
      <c r="I321" s="172"/>
      <c r="J321" s="172"/>
      <c r="K321" s="172"/>
      <c r="L321" s="172"/>
      <c r="M321" s="172"/>
      <c r="N321" s="172"/>
      <c r="O321" s="172"/>
      <c r="P321" s="172"/>
      <c r="R321" s="1"/>
      <c r="W321" s="168" t="s">
        <v>413</v>
      </c>
      <c r="AA321" s="168" t="s">
        <v>413</v>
      </c>
    </row>
    <row r="322" spans="1:27" s="164" customFormat="1" ht="22.5" x14ac:dyDescent="0.2">
      <c r="A322" s="176" t="s">
        <v>414</v>
      </c>
      <c r="B322" s="179" t="s">
        <v>105</v>
      </c>
      <c r="C322" s="169">
        <v>1250</v>
      </c>
      <c r="D322" s="170">
        <v>0</v>
      </c>
      <c r="E322" s="169">
        <v>150000</v>
      </c>
      <c r="F322" s="170">
        <v>150000</v>
      </c>
      <c r="G322" s="171">
        <v>150000</v>
      </c>
      <c r="H322" s="172"/>
      <c r="I322" s="172"/>
      <c r="J322" s="172"/>
      <c r="K322" s="172"/>
      <c r="L322" s="172"/>
      <c r="M322" s="172"/>
      <c r="N322" s="172"/>
      <c r="O322" s="172"/>
      <c r="P322" s="172"/>
      <c r="R322" s="180"/>
      <c r="W322" s="182" t="s">
        <v>105</v>
      </c>
      <c r="AA322" s="182" t="s">
        <v>105</v>
      </c>
    </row>
    <row r="323" spans="1:27" s="164" customFormat="1" ht="22.5" x14ac:dyDescent="0.2">
      <c r="A323" s="167" t="s">
        <v>359</v>
      </c>
      <c r="B323" s="168" t="s">
        <v>360</v>
      </c>
      <c r="C323" s="169">
        <v>238448</v>
      </c>
      <c r="D323" s="170">
        <v>72900</v>
      </c>
      <c r="E323" s="169">
        <v>27100</v>
      </c>
      <c r="F323" s="170">
        <v>100000</v>
      </c>
      <c r="G323" s="171">
        <v>100000</v>
      </c>
      <c r="H323" s="172"/>
      <c r="I323" s="172"/>
      <c r="J323" s="172"/>
      <c r="K323" s="172"/>
      <c r="L323" s="172"/>
      <c r="M323" s="172"/>
      <c r="N323" s="172"/>
      <c r="O323" s="172"/>
      <c r="P323" s="172"/>
      <c r="R323" s="1"/>
      <c r="W323" s="168" t="s">
        <v>360</v>
      </c>
      <c r="AA323" s="168" t="s">
        <v>360</v>
      </c>
    </row>
    <row r="324" spans="1:27" s="164" customFormat="1" ht="22.5" x14ac:dyDescent="0.2">
      <c r="A324" s="167" t="s">
        <v>415</v>
      </c>
      <c r="B324" s="168" t="s">
        <v>416</v>
      </c>
      <c r="C324" s="169">
        <v>0</v>
      </c>
      <c r="D324" s="170">
        <v>0</v>
      </c>
      <c r="E324" s="169">
        <v>60000</v>
      </c>
      <c r="F324" s="170">
        <v>60000</v>
      </c>
      <c r="G324" s="171">
        <v>60000</v>
      </c>
      <c r="H324" s="172"/>
      <c r="I324" s="172"/>
      <c r="J324" s="172"/>
      <c r="K324" s="172"/>
      <c r="L324" s="172"/>
      <c r="M324" s="172"/>
      <c r="N324" s="172"/>
      <c r="O324" s="172"/>
      <c r="P324" s="172"/>
      <c r="R324" s="1"/>
      <c r="W324" s="168" t="s">
        <v>416</v>
      </c>
      <c r="AA324" s="168" t="s">
        <v>416</v>
      </c>
    </row>
    <row r="325" spans="1:27" s="164" customFormat="1" ht="22.5" x14ac:dyDescent="0.2">
      <c r="A325" s="167" t="s">
        <v>361</v>
      </c>
      <c r="B325" s="168" t="s">
        <v>362</v>
      </c>
      <c r="C325" s="169">
        <v>380580</v>
      </c>
      <c r="D325" s="170">
        <v>36675</v>
      </c>
      <c r="E325" s="169">
        <v>213325</v>
      </c>
      <c r="F325" s="170">
        <v>250000</v>
      </c>
      <c r="G325" s="171">
        <v>300000</v>
      </c>
      <c r="H325" s="172"/>
      <c r="I325" s="172"/>
      <c r="J325" s="172"/>
      <c r="K325" s="172"/>
      <c r="L325" s="172"/>
      <c r="M325" s="172"/>
      <c r="N325" s="172"/>
      <c r="O325" s="172"/>
      <c r="P325" s="172"/>
      <c r="R325" s="1"/>
      <c r="W325" s="168" t="s">
        <v>362</v>
      </c>
      <c r="AA325" s="168" t="s">
        <v>362</v>
      </c>
    </row>
    <row r="326" spans="1:27" s="164" customFormat="1" ht="22.5" x14ac:dyDescent="0.2">
      <c r="A326" s="167" t="s">
        <v>363</v>
      </c>
      <c r="B326" s="168" t="s">
        <v>364</v>
      </c>
      <c r="C326" s="169">
        <v>500000</v>
      </c>
      <c r="D326" s="170">
        <v>500000</v>
      </c>
      <c r="E326" s="169">
        <v>0</v>
      </c>
      <c r="F326" s="170">
        <v>500000</v>
      </c>
      <c r="G326" s="171">
        <v>550000</v>
      </c>
      <c r="H326" s="172"/>
      <c r="I326" s="172"/>
      <c r="J326" s="172"/>
      <c r="K326" s="172"/>
      <c r="L326" s="172"/>
      <c r="M326" s="172"/>
      <c r="N326" s="172"/>
      <c r="O326" s="172"/>
      <c r="P326" s="172"/>
      <c r="R326" s="1"/>
      <c r="W326" s="168" t="s">
        <v>364</v>
      </c>
      <c r="AA326" s="168" t="s">
        <v>364</v>
      </c>
    </row>
    <row r="327" spans="1:27" s="164" customFormat="1" ht="22.5" x14ac:dyDescent="0.2">
      <c r="A327" s="167" t="s">
        <v>366</v>
      </c>
      <c r="B327" s="168" t="s">
        <v>367</v>
      </c>
      <c r="C327" s="183">
        <v>499350.5</v>
      </c>
      <c r="D327" s="184">
        <v>159550</v>
      </c>
      <c r="E327" s="183">
        <v>190450</v>
      </c>
      <c r="F327" s="184">
        <v>350000</v>
      </c>
      <c r="G327" s="185">
        <v>200000</v>
      </c>
      <c r="H327" s="183"/>
      <c r="I327" s="183"/>
      <c r="J327" s="183"/>
      <c r="K327" s="183"/>
      <c r="L327" s="183"/>
      <c r="M327" s="183"/>
      <c r="N327" s="183"/>
      <c r="O327" s="183"/>
      <c r="P327" s="183"/>
      <c r="R327" s="1"/>
      <c r="W327" s="168" t="s">
        <v>367</v>
      </c>
      <c r="AA327" s="168" t="s">
        <v>367</v>
      </c>
    </row>
    <row r="328" spans="1:27" s="164" customFormat="1" ht="11.25" x14ac:dyDescent="0.2">
      <c r="A328" s="18"/>
      <c r="B328" s="17"/>
      <c r="C328" s="70"/>
      <c r="D328" s="81"/>
      <c r="E328" s="93"/>
      <c r="F328" s="122"/>
      <c r="G328" s="119"/>
    </row>
    <row r="329" spans="1:27" s="164" customFormat="1" ht="11.25" x14ac:dyDescent="0.2">
      <c r="A329" s="26" t="s">
        <v>194</v>
      </c>
      <c r="B329" s="25"/>
      <c r="C329" s="78">
        <f>SUM(C313:C328)</f>
        <v>7211569.54</v>
      </c>
      <c r="D329" s="79">
        <f>SUM(D313:D328)</f>
        <v>2315953.15</v>
      </c>
      <c r="E329" s="78">
        <f>SUM(E313:E328)</f>
        <v>2172846.85</v>
      </c>
      <c r="F329" s="79">
        <f>SUM(F313:F328)</f>
        <v>4488800</v>
      </c>
      <c r="G329" s="80">
        <f>SUM(G313:G328)</f>
        <v>5152800</v>
      </c>
    </row>
    <row r="330" spans="1:27" s="164" customFormat="1" ht="11.25" x14ac:dyDescent="0.2">
      <c r="A330" s="26" t="s">
        <v>195</v>
      </c>
      <c r="B330" s="25"/>
      <c r="C330" s="14"/>
      <c r="D330" s="13"/>
      <c r="E330" s="14"/>
      <c r="F330" s="67"/>
      <c r="G330" s="98"/>
    </row>
    <row r="331" spans="1:27" s="164" customFormat="1" ht="22.5" x14ac:dyDescent="0.2">
      <c r="A331" s="167" t="s">
        <v>370</v>
      </c>
      <c r="B331" s="168" t="s">
        <v>373</v>
      </c>
      <c r="C331" s="169">
        <v>0</v>
      </c>
      <c r="D331" s="170">
        <v>0</v>
      </c>
      <c r="E331" s="169">
        <v>450000</v>
      </c>
      <c r="F331" s="170">
        <v>450000</v>
      </c>
      <c r="G331" s="175">
        <v>0</v>
      </c>
      <c r="H331" s="169"/>
      <c r="I331" s="169"/>
      <c r="J331" s="169"/>
      <c r="K331" s="169"/>
      <c r="L331" s="169"/>
      <c r="M331" s="169"/>
      <c r="N331" s="169"/>
      <c r="O331" s="169"/>
      <c r="P331" s="169"/>
      <c r="R331" s="1"/>
      <c r="S331" s="209"/>
      <c r="W331" s="168" t="s">
        <v>373</v>
      </c>
      <c r="X331" s="205">
        <v>450000</v>
      </c>
      <c r="AA331" s="168" t="s">
        <v>373</v>
      </c>
    </row>
    <row r="332" spans="1:27" s="164" customFormat="1" ht="22.5" x14ac:dyDescent="0.2">
      <c r="A332" s="167" t="s">
        <v>374</v>
      </c>
      <c r="B332" s="168" t="s">
        <v>375</v>
      </c>
      <c r="C332" s="169">
        <v>0</v>
      </c>
      <c r="D332" s="170">
        <v>0</v>
      </c>
      <c r="E332" s="169">
        <v>300000</v>
      </c>
      <c r="F332" s="170">
        <v>300000</v>
      </c>
      <c r="G332" s="175">
        <v>0</v>
      </c>
      <c r="H332" s="169"/>
      <c r="I332" s="169"/>
      <c r="J332" s="169"/>
      <c r="K332" s="169"/>
      <c r="L332" s="169"/>
      <c r="M332" s="169"/>
      <c r="N332" s="169"/>
      <c r="O332" s="169"/>
      <c r="P332" s="169"/>
      <c r="R332" s="1"/>
      <c r="W332" s="168" t="s">
        <v>375</v>
      </c>
      <c r="AA332" s="168" t="s">
        <v>375</v>
      </c>
    </row>
    <row r="333" spans="1:27" s="164" customFormat="1" ht="22.5" x14ac:dyDescent="0.2">
      <c r="A333" s="167" t="s">
        <v>388</v>
      </c>
      <c r="B333" s="168" t="s">
        <v>389</v>
      </c>
      <c r="C333" s="183">
        <v>180000</v>
      </c>
      <c r="D333" s="184">
        <v>0</v>
      </c>
      <c r="E333" s="183">
        <v>190000</v>
      </c>
      <c r="F333" s="184">
        <v>190000</v>
      </c>
      <c r="G333" s="185">
        <v>0</v>
      </c>
      <c r="H333" s="183"/>
      <c r="I333" s="183"/>
      <c r="J333" s="183"/>
      <c r="K333" s="183"/>
      <c r="L333" s="183"/>
      <c r="M333" s="183"/>
      <c r="N333" s="183"/>
      <c r="O333" s="183"/>
      <c r="P333" s="183"/>
      <c r="R333" s="1"/>
      <c r="W333" s="168" t="s">
        <v>389</v>
      </c>
      <c r="AA333" s="168" t="s">
        <v>389</v>
      </c>
    </row>
    <row r="334" spans="1:27" s="164" customFormat="1" ht="11.25" x14ac:dyDescent="0.2">
      <c r="A334" s="18"/>
      <c r="B334" s="17"/>
      <c r="C334" s="22"/>
      <c r="D334" s="23"/>
      <c r="E334" s="70"/>
      <c r="F334" s="81"/>
      <c r="G334" s="75"/>
    </row>
    <row r="335" spans="1:27" s="164" customFormat="1" ht="11.25" x14ac:dyDescent="0.2">
      <c r="A335" s="26" t="s">
        <v>196</v>
      </c>
      <c r="B335" s="25"/>
      <c r="C335" s="78">
        <f>SUM(C331:C334)</f>
        <v>180000</v>
      </c>
      <c r="D335" s="79">
        <f>SUM(D331:D334)</f>
        <v>0</v>
      </c>
      <c r="E335" s="78">
        <f>SUM(E331:E334)</f>
        <v>940000</v>
      </c>
      <c r="F335" s="79">
        <f>SUM(F331:F334)</f>
        <v>940000</v>
      </c>
      <c r="G335" s="80">
        <f>SUM(G331:G334)</f>
        <v>0</v>
      </c>
    </row>
    <row r="336" spans="1:27" s="164" customFormat="1" ht="11.25" x14ac:dyDescent="0.2">
      <c r="A336" s="26"/>
      <c r="B336" s="25"/>
      <c r="C336" s="78"/>
      <c r="D336" s="79"/>
      <c r="E336" s="78"/>
      <c r="F336" s="79"/>
      <c r="G336" s="80"/>
    </row>
    <row r="337" spans="1:7" s="164" customFormat="1" ht="12" x14ac:dyDescent="0.25">
      <c r="A337" s="38" t="s">
        <v>185</v>
      </c>
      <c r="B337" s="120"/>
      <c r="C337" s="83">
        <f>SUM(C311+C329+C335)</f>
        <v>15121371.73</v>
      </c>
      <c r="D337" s="83">
        <f>SUM(D311+D329+D335)</f>
        <v>5746380.1799999997</v>
      </c>
      <c r="E337" s="84">
        <f>SUM(E311+E329+E335)</f>
        <v>5127919.6500000004</v>
      </c>
      <c r="F337" s="83">
        <f>SUM(F311+F329+F335)</f>
        <v>10874299.829999998</v>
      </c>
      <c r="G337" s="85">
        <f>SUM(G311+G329+G335)</f>
        <v>12188802.02</v>
      </c>
    </row>
    <row r="338" spans="1:7" s="164" customFormat="1" ht="11.25" x14ac:dyDescent="0.2">
      <c r="A338" s="39"/>
      <c r="B338" s="42"/>
      <c r="C338" s="240"/>
      <c r="D338" s="240"/>
      <c r="E338" s="240"/>
      <c r="F338" s="240"/>
      <c r="G338" s="227"/>
    </row>
    <row r="339" spans="1:7" s="164" customFormat="1" ht="11.25" x14ac:dyDescent="0.2">
      <c r="A339" s="24" t="s">
        <v>165</v>
      </c>
      <c r="B339" s="42"/>
      <c r="C339" s="40"/>
      <c r="D339" s="40"/>
      <c r="E339" s="40"/>
      <c r="F339" s="40"/>
      <c r="G339" s="41"/>
    </row>
    <row r="340" spans="1:7" s="164" customFormat="1" ht="11.25" x14ac:dyDescent="0.2">
      <c r="A340" s="39"/>
      <c r="B340" s="42"/>
      <c r="C340" s="40"/>
      <c r="D340" s="40"/>
      <c r="E340" s="40"/>
      <c r="F340" s="40"/>
      <c r="G340" s="41"/>
    </row>
    <row r="341" spans="1:7" ht="23.25" x14ac:dyDescent="0.25">
      <c r="A341" s="39" t="s">
        <v>166</v>
      </c>
      <c r="B341" s="42" t="s">
        <v>167</v>
      </c>
      <c r="C341" s="40"/>
      <c r="D341" s="40"/>
      <c r="E341" s="43" t="s">
        <v>168</v>
      </c>
      <c r="F341" s="14"/>
      <c r="G341" s="41"/>
    </row>
    <row r="342" spans="1:7" x14ac:dyDescent="0.25">
      <c r="A342" s="39"/>
      <c r="B342" s="42"/>
      <c r="C342" s="40"/>
      <c r="D342" s="40"/>
      <c r="E342" s="43"/>
      <c r="F342" s="14"/>
      <c r="G342" s="41"/>
    </row>
    <row r="343" spans="1:7" ht="22.5" x14ac:dyDescent="0.25">
      <c r="A343" s="87" t="s">
        <v>208</v>
      </c>
      <c r="C343" s="337" t="s">
        <v>187</v>
      </c>
      <c r="D343" s="337"/>
      <c r="E343" s="14"/>
      <c r="F343" s="337" t="s">
        <v>188</v>
      </c>
      <c r="G343" s="338"/>
    </row>
    <row r="344" spans="1:7" x14ac:dyDescent="0.25">
      <c r="A344" s="44"/>
      <c r="B344" s="89"/>
      <c r="C344" s="45"/>
      <c r="D344" s="45"/>
      <c r="E344" s="45"/>
      <c r="F344" s="45"/>
      <c r="G344" s="46"/>
    </row>
    <row r="345" spans="1:7" x14ac:dyDescent="0.25">
      <c r="A345" s="40"/>
      <c r="B345" s="96"/>
      <c r="C345" s="40"/>
      <c r="D345" s="40"/>
      <c r="E345" s="40"/>
      <c r="F345" s="40"/>
      <c r="G345" s="40"/>
    </row>
    <row r="346" spans="1:7" x14ac:dyDescent="0.25">
      <c r="A346" s="40"/>
      <c r="B346" s="96"/>
      <c r="C346" s="40"/>
      <c r="D346" s="40"/>
      <c r="E346" s="40"/>
      <c r="F346" s="40"/>
      <c r="G346" s="40"/>
    </row>
    <row r="347" spans="1:7" x14ac:dyDescent="0.25">
      <c r="A347" s="40"/>
      <c r="B347" s="96"/>
      <c r="C347" s="40"/>
      <c r="D347" s="40"/>
      <c r="E347" s="40"/>
      <c r="F347" s="40"/>
      <c r="G347" s="40"/>
    </row>
    <row r="348" spans="1:7" x14ac:dyDescent="0.25">
      <c r="A348" s="40"/>
      <c r="B348" s="96"/>
      <c r="C348" s="40"/>
      <c r="D348" s="40"/>
      <c r="E348" s="40"/>
      <c r="F348" s="40"/>
      <c r="G348" s="40"/>
    </row>
    <row r="349" spans="1:7" x14ac:dyDescent="0.25">
      <c r="A349" s="40"/>
      <c r="B349" s="96"/>
      <c r="C349" s="40"/>
      <c r="D349" s="40"/>
      <c r="E349" s="40"/>
      <c r="F349" s="40"/>
      <c r="G349" s="40"/>
    </row>
    <row r="350" spans="1:7" ht="24.75" x14ac:dyDescent="0.25">
      <c r="A350" s="47" t="s">
        <v>175</v>
      </c>
      <c r="B350" s="48"/>
      <c r="C350" s="49"/>
      <c r="D350" s="49"/>
      <c r="E350" s="49"/>
      <c r="F350" s="2" t="s">
        <v>176</v>
      </c>
      <c r="G350" s="49"/>
    </row>
    <row r="351" spans="1:7" ht="33" x14ac:dyDescent="0.25">
      <c r="A351" s="50" t="s">
        <v>177</v>
      </c>
      <c r="B351" s="51"/>
      <c r="C351" s="52"/>
      <c r="D351" s="52"/>
      <c r="E351" s="52"/>
      <c r="F351" s="52"/>
      <c r="G351" s="52"/>
    </row>
    <row r="352" spans="1:7" x14ac:dyDescent="0.25">
      <c r="A352" s="332" t="s">
        <v>1</v>
      </c>
      <c r="B352" s="332"/>
      <c r="C352" s="332"/>
      <c r="D352" s="332"/>
      <c r="E352" s="332"/>
      <c r="F352" s="332"/>
      <c r="G352" s="332"/>
    </row>
    <row r="353" spans="1:27" x14ac:dyDescent="0.25">
      <c r="A353" s="53" t="s">
        <v>2</v>
      </c>
      <c r="B353" s="328" t="s">
        <v>280</v>
      </c>
      <c r="C353" s="328"/>
      <c r="D353" s="328"/>
      <c r="E353" s="328"/>
      <c r="F353" s="54"/>
      <c r="G353" s="54"/>
    </row>
    <row r="354" spans="1:27" x14ac:dyDescent="0.25">
      <c r="A354" s="72" t="s">
        <v>3</v>
      </c>
      <c r="B354" s="339" t="s">
        <v>209</v>
      </c>
      <c r="C354" s="339"/>
      <c r="D354" s="339"/>
      <c r="E354" s="339"/>
      <c r="F354" s="91"/>
      <c r="G354" s="5"/>
    </row>
    <row r="355" spans="1:27" x14ac:dyDescent="0.25">
      <c r="A355" s="72" t="s">
        <v>4</v>
      </c>
      <c r="B355" s="55"/>
      <c r="C355" s="5"/>
      <c r="D355" s="5"/>
      <c r="E355" s="5"/>
      <c r="F355" s="5"/>
      <c r="G355" s="5"/>
    </row>
    <row r="356" spans="1:27" x14ac:dyDescent="0.25">
      <c r="A356" s="6"/>
      <c r="B356" s="12"/>
      <c r="C356" s="8"/>
      <c r="D356" s="329" t="s">
        <v>6</v>
      </c>
      <c r="E356" s="330"/>
      <c r="F356" s="331"/>
      <c r="G356" s="9"/>
    </row>
    <row r="357" spans="1:27" ht="31.5" x14ac:dyDescent="0.25">
      <c r="A357" s="10" t="s">
        <v>7</v>
      </c>
      <c r="B357" s="11" t="s">
        <v>8</v>
      </c>
      <c r="C357" s="221" t="s">
        <v>9</v>
      </c>
      <c r="D357" s="12" t="s">
        <v>10</v>
      </c>
      <c r="E357" s="221" t="s">
        <v>11</v>
      </c>
      <c r="F357" s="11" t="s">
        <v>12</v>
      </c>
      <c r="G357" s="222" t="s">
        <v>13</v>
      </c>
    </row>
    <row r="358" spans="1:27" x14ac:dyDescent="0.25">
      <c r="A358" s="57" t="s">
        <v>14</v>
      </c>
      <c r="B358" s="58" t="s">
        <v>15</v>
      </c>
      <c r="C358" s="59" t="s">
        <v>16</v>
      </c>
      <c r="D358" s="58" t="s">
        <v>17</v>
      </c>
      <c r="E358" s="59" t="s">
        <v>18</v>
      </c>
      <c r="F358" s="58" t="s">
        <v>19</v>
      </c>
      <c r="G358" s="60" t="s">
        <v>20</v>
      </c>
    </row>
    <row r="359" spans="1:27" x14ac:dyDescent="0.25">
      <c r="A359" s="61" t="s">
        <v>21</v>
      </c>
      <c r="B359" s="62"/>
      <c r="C359" s="63"/>
      <c r="D359" s="64"/>
      <c r="E359" s="63"/>
      <c r="F359" s="64"/>
      <c r="G359" s="65"/>
    </row>
    <row r="360" spans="1:27" x14ac:dyDescent="0.25">
      <c r="A360" s="66" t="s">
        <v>22</v>
      </c>
      <c r="B360" s="25"/>
      <c r="C360" s="14"/>
      <c r="D360" s="13"/>
      <c r="E360" s="14"/>
      <c r="F360" s="13"/>
      <c r="G360" s="15"/>
    </row>
    <row r="361" spans="1:27" s="164" customFormat="1" ht="22.5" x14ac:dyDescent="0.2">
      <c r="A361" s="167" t="s">
        <v>281</v>
      </c>
      <c r="B361" s="168" t="s">
        <v>325</v>
      </c>
      <c r="C361" s="169">
        <v>12204880.66</v>
      </c>
      <c r="D361" s="170">
        <v>6232713.2999999998</v>
      </c>
      <c r="E361" s="169">
        <v>6340478.7000000002</v>
      </c>
      <c r="F361" s="170">
        <v>12573192</v>
      </c>
      <c r="G361" s="224">
        <v>13093056</v>
      </c>
      <c r="H361" s="71"/>
      <c r="I361" s="71"/>
      <c r="J361" s="71"/>
      <c r="K361" s="71"/>
      <c r="L361" s="71"/>
      <c r="M361" s="71"/>
      <c r="N361" s="71"/>
      <c r="O361" s="71"/>
      <c r="P361" s="71"/>
      <c r="Q361" s="189"/>
      <c r="R361" s="1"/>
      <c r="S361" s="190"/>
      <c r="V361" s="189" t="s">
        <v>24</v>
      </c>
      <c r="W361" s="168" t="s">
        <v>325</v>
      </c>
      <c r="X361" s="190">
        <v>13093056</v>
      </c>
      <c r="AA361" s="168" t="s">
        <v>325</v>
      </c>
    </row>
    <row r="362" spans="1:27" s="164" customFormat="1" ht="22.5" x14ac:dyDescent="0.2">
      <c r="A362" s="167" t="s">
        <v>283</v>
      </c>
      <c r="B362" s="168" t="s">
        <v>327</v>
      </c>
      <c r="C362" s="169">
        <v>492000</v>
      </c>
      <c r="D362" s="170">
        <v>250909.11</v>
      </c>
      <c r="E362" s="169">
        <v>253090.89</v>
      </c>
      <c r="F362" s="170">
        <v>504000</v>
      </c>
      <c r="G362" s="224">
        <v>504000</v>
      </c>
      <c r="H362" s="71"/>
      <c r="I362" s="71"/>
      <c r="J362" s="71"/>
      <c r="K362" s="71"/>
      <c r="L362" s="71"/>
      <c r="M362" s="71"/>
      <c r="N362" s="71"/>
      <c r="O362" s="71"/>
      <c r="P362" s="71"/>
      <c r="Q362" s="189"/>
      <c r="R362" s="1"/>
      <c r="S362" s="190"/>
      <c r="V362" s="189" t="s">
        <v>28</v>
      </c>
      <c r="W362" s="168" t="s">
        <v>327</v>
      </c>
      <c r="X362" s="190">
        <v>504000</v>
      </c>
      <c r="AA362" s="168" t="s">
        <v>327</v>
      </c>
    </row>
    <row r="363" spans="1:27" s="164" customFormat="1" ht="22.5" x14ac:dyDescent="0.2">
      <c r="A363" s="167" t="s">
        <v>284</v>
      </c>
      <c r="B363" s="168" t="s">
        <v>328</v>
      </c>
      <c r="C363" s="169">
        <v>891000</v>
      </c>
      <c r="D363" s="170">
        <v>445500</v>
      </c>
      <c r="E363" s="169">
        <v>445500</v>
      </c>
      <c r="F363" s="170">
        <v>891000</v>
      </c>
      <c r="G363" s="224">
        <v>1009800</v>
      </c>
      <c r="H363" s="71"/>
      <c r="I363" s="71"/>
      <c r="J363" s="71"/>
      <c r="K363" s="71"/>
      <c r="L363" s="71"/>
      <c r="M363" s="71"/>
      <c r="N363" s="71"/>
      <c r="O363" s="71"/>
      <c r="P363" s="71"/>
      <c r="Q363" s="189"/>
      <c r="R363" s="1"/>
      <c r="S363" s="190"/>
      <c r="V363" s="189" t="s">
        <v>30</v>
      </c>
      <c r="W363" s="168" t="s">
        <v>328</v>
      </c>
      <c r="X363" s="190">
        <v>1009800</v>
      </c>
      <c r="AA363" s="168" t="s">
        <v>328</v>
      </c>
    </row>
    <row r="364" spans="1:27" s="164" customFormat="1" ht="22.5" x14ac:dyDescent="0.2">
      <c r="A364" s="167" t="s">
        <v>285</v>
      </c>
      <c r="B364" s="168" t="s">
        <v>329</v>
      </c>
      <c r="C364" s="169">
        <v>891000</v>
      </c>
      <c r="D364" s="170">
        <v>445500</v>
      </c>
      <c r="E364" s="169">
        <v>445500</v>
      </c>
      <c r="F364" s="170">
        <v>891000</v>
      </c>
      <c r="G364" s="224">
        <v>1009800</v>
      </c>
      <c r="H364" s="71"/>
      <c r="I364" s="71"/>
      <c r="J364" s="71"/>
      <c r="K364" s="71"/>
      <c r="L364" s="71"/>
      <c r="M364" s="71"/>
      <c r="N364" s="71"/>
      <c r="O364" s="71"/>
      <c r="P364" s="71"/>
      <c r="Q364" s="189"/>
      <c r="R364" s="1"/>
      <c r="S364" s="190"/>
      <c r="V364" s="189" t="s">
        <v>32</v>
      </c>
      <c r="W364" s="168" t="s">
        <v>329</v>
      </c>
      <c r="X364" s="190">
        <v>1009800</v>
      </c>
      <c r="AA364" s="168" t="s">
        <v>329</v>
      </c>
    </row>
    <row r="365" spans="1:27" s="164" customFormat="1" ht="22.5" x14ac:dyDescent="0.2">
      <c r="A365" s="167" t="s">
        <v>286</v>
      </c>
      <c r="B365" s="168" t="s">
        <v>330</v>
      </c>
      <c r="C365" s="169">
        <v>120000</v>
      </c>
      <c r="D365" s="170">
        <v>114000</v>
      </c>
      <c r="E365" s="169">
        <v>12000</v>
      </c>
      <c r="F365" s="170">
        <v>126000</v>
      </c>
      <c r="G365" s="224">
        <v>147000</v>
      </c>
      <c r="H365" s="71"/>
      <c r="I365" s="71"/>
      <c r="J365" s="71"/>
      <c r="K365" s="71"/>
      <c r="L365" s="71"/>
      <c r="M365" s="71"/>
      <c r="N365" s="71"/>
      <c r="O365" s="71"/>
      <c r="P365" s="71"/>
      <c r="Q365" s="189"/>
      <c r="R365" s="1"/>
      <c r="S365" s="190"/>
      <c r="V365" s="189" t="s">
        <v>34</v>
      </c>
      <c r="W365" s="168" t="s">
        <v>330</v>
      </c>
      <c r="X365" s="190">
        <v>147000</v>
      </c>
      <c r="AA365" s="168" t="s">
        <v>330</v>
      </c>
    </row>
    <row r="366" spans="1:27" s="164" customFormat="1" ht="22.5" x14ac:dyDescent="0.2">
      <c r="A366" s="167" t="s">
        <v>289</v>
      </c>
      <c r="B366" s="168" t="s">
        <v>331</v>
      </c>
      <c r="C366" s="169">
        <v>0</v>
      </c>
      <c r="D366" s="170">
        <v>0</v>
      </c>
      <c r="E366" s="169">
        <v>105000</v>
      </c>
      <c r="F366" s="170">
        <v>105000</v>
      </c>
      <c r="G366" s="175">
        <v>0</v>
      </c>
      <c r="H366" s="169"/>
      <c r="I366" s="169"/>
      <c r="J366" s="169"/>
      <c r="K366" s="169"/>
      <c r="L366" s="169"/>
      <c r="M366" s="169"/>
      <c r="N366" s="169"/>
      <c r="O366" s="169"/>
      <c r="P366" s="169"/>
      <c r="R366" s="1"/>
      <c r="W366" s="168" t="s">
        <v>331</v>
      </c>
      <c r="AA366" s="168" t="s">
        <v>331</v>
      </c>
    </row>
    <row r="367" spans="1:27" s="164" customFormat="1" ht="22.5" x14ac:dyDescent="0.2">
      <c r="A367" s="167" t="s">
        <v>292</v>
      </c>
      <c r="B367" s="168" t="s">
        <v>333</v>
      </c>
      <c r="C367" s="169">
        <v>2043168</v>
      </c>
      <c r="D367" s="170">
        <v>1032091</v>
      </c>
      <c r="E367" s="169">
        <v>1063441</v>
      </c>
      <c r="F367" s="170">
        <v>2095532</v>
      </c>
      <c r="G367" s="224">
        <v>2182176</v>
      </c>
      <c r="H367" s="71"/>
      <c r="I367" s="71"/>
      <c r="J367" s="71"/>
      <c r="K367" s="71"/>
      <c r="L367" s="71"/>
      <c r="M367" s="71"/>
      <c r="N367" s="71"/>
      <c r="O367" s="71"/>
      <c r="P367" s="71"/>
      <c r="Q367" s="189"/>
      <c r="R367" s="1"/>
      <c r="S367" s="190"/>
      <c r="V367" s="189" t="s">
        <v>39</v>
      </c>
      <c r="W367" s="168" t="s">
        <v>333</v>
      </c>
      <c r="X367" s="190">
        <v>2182176</v>
      </c>
      <c r="AA367" s="168" t="s">
        <v>333</v>
      </c>
    </row>
    <row r="368" spans="1:27" s="164" customFormat="1" ht="22.5" x14ac:dyDescent="0.2">
      <c r="A368" s="167" t="s">
        <v>293</v>
      </c>
      <c r="B368" s="168" t="s">
        <v>334</v>
      </c>
      <c r="C368" s="169">
        <v>105000</v>
      </c>
      <c r="D368" s="170">
        <v>0</v>
      </c>
      <c r="E368" s="169">
        <v>105000</v>
      </c>
      <c r="F368" s="170">
        <v>105000</v>
      </c>
      <c r="G368" s="224">
        <v>105000</v>
      </c>
      <c r="H368" s="71"/>
      <c r="I368" s="71"/>
      <c r="J368" s="71"/>
      <c r="K368" s="71"/>
      <c r="L368" s="71"/>
      <c r="M368" s="71"/>
      <c r="N368" s="71"/>
      <c r="O368" s="71"/>
      <c r="P368" s="71"/>
      <c r="Q368" s="189"/>
      <c r="R368" s="1"/>
      <c r="S368" s="190"/>
      <c r="V368" s="189" t="s">
        <v>41</v>
      </c>
      <c r="W368" s="168" t="s">
        <v>334</v>
      </c>
      <c r="X368" s="190">
        <v>105000</v>
      </c>
      <c r="AA368" s="168" t="s">
        <v>334</v>
      </c>
    </row>
    <row r="369" spans="1:27" s="164" customFormat="1" ht="22.5" x14ac:dyDescent="0.2">
      <c r="A369" s="167" t="s">
        <v>294</v>
      </c>
      <c r="B369" s="168" t="s">
        <v>335</v>
      </c>
      <c r="C369" s="169">
        <v>430245.08</v>
      </c>
      <c r="D369" s="170">
        <v>0</v>
      </c>
      <c r="E369" s="169">
        <v>0</v>
      </c>
      <c r="F369" s="170">
        <v>0</v>
      </c>
      <c r="G369" s="175">
        <v>0</v>
      </c>
      <c r="H369" s="169"/>
      <c r="I369" s="169"/>
      <c r="J369" s="169"/>
      <c r="K369" s="169"/>
      <c r="L369" s="169"/>
      <c r="M369" s="169"/>
      <c r="N369" s="169"/>
      <c r="O369" s="169"/>
      <c r="P369" s="169"/>
      <c r="R369" s="1"/>
      <c r="W369" s="168" t="s">
        <v>335</v>
      </c>
      <c r="AA369" s="168" t="s">
        <v>335</v>
      </c>
    </row>
    <row r="370" spans="1:27" s="164" customFormat="1" ht="22.5" x14ac:dyDescent="0.2">
      <c r="A370" s="167" t="s">
        <v>295</v>
      </c>
      <c r="B370" s="168" t="s">
        <v>336</v>
      </c>
      <c r="C370" s="169">
        <v>1369158.43</v>
      </c>
      <c r="D370" s="170">
        <v>695381.72</v>
      </c>
      <c r="E370" s="169">
        <v>813401.32000000007</v>
      </c>
      <c r="F370" s="170">
        <v>1508783.04</v>
      </c>
      <c r="G370" s="224">
        <v>1571166.72</v>
      </c>
      <c r="H370" s="71"/>
      <c r="I370" s="71"/>
      <c r="J370" s="71"/>
      <c r="K370" s="71"/>
      <c r="L370" s="71"/>
      <c r="M370" s="71"/>
      <c r="N370" s="71"/>
      <c r="O370" s="71"/>
      <c r="P370" s="71"/>
      <c r="Q370" s="189"/>
      <c r="R370" s="1"/>
      <c r="S370" s="190"/>
      <c r="V370" s="189" t="s">
        <v>43</v>
      </c>
      <c r="W370" s="168" t="s">
        <v>336</v>
      </c>
      <c r="X370" s="190">
        <v>1571166.72</v>
      </c>
      <c r="AA370" s="168" t="s">
        <v>336</v>
      </c>
    </row>
    <row r="371" spans="1:27" s="164" customFormat="1" ht="22.5" x14ac:dyDescent="0.2">
      <c r="A371" s="167" t="s">
        <v>296</v>
      </c>
      <c r="B371" s="168" t="s">
        <v>337</v>
      </c>
      <c r="C371" s="169">
        <v>23400</v>
      </c>
      <c r="D371" s="170">
        <v>22400</v>
      </c>
      <c r="E371" s="169">
        <v>2800</v>
      </c>
      <c r="F371" s="170">
        <v>25200</v>
      </c>
      <c r="G371" s="224">
        <v>50400</v>
      </c>
      <c r="H371" s="71"/>
      <c r="I371" s="71"/>
      <c r="J371" s="71"/>
      <c r="K371" s="71"/>
      <c r="L371" s="71"/>
      <c r="M371" s="71"/>
      <c r="N371" s="71"/>
      <c r="O371" s="71"/>
      <c r="P371" s="71"/>
      <c r="Q371" s="189"/>
      <c r="R371" s="1"/>
      <c r="S371" s="190"/>
      <c r="V371" s="189" t="s">
        <v>45</v>
      </c>
      <c r="W371" s="168" t="s">
        <v>337</v>
      </c>
      <c r="X371" s="190">
        <v>50400</v>
      </c>
      <c r="AA371" s="168" t="s">
        <v>337</v>
      </c>
    </row>
    <row r="372" spans="1:27" s="164" customFormat="1" ht="22.5" x14ac:dyDescent="0.2">
      <c r="A372" s="167" t="s">
        <v>297</v>
      </c>
      <c r="B372" s="168" t="s">
        <v>338</v>
      </c>
      <c r="C372" s="169">
        <v>222915.48</v>
      </c>
      <c r="D372" s="170">
        <v>140276.16</v>
      </c>
      <c r="E372" s="169">
        <v>174053.63999999998</v>
      </c>
      <c r="F372" s="170">
        <v>314329.8</v>
      </c>
      <c r="G372" s="224">
        <v>327326.40000000002</v>
      </c>
      <c r="H372" s="71"/>
      <c r="I372" s="71"/>
      <c r="J372" s="71"/>
      <c r="K372" s="71"/>
      <c r="L372" s="71"/>
      <c r="M372" s="71"/>
      <c r="N372" s="71"/>
      <c r="O372" s="71"/>
      <c r="P372" s="71"/>
      <c r="Q372" s="189"/>
      <c r="R372" s="1"/>
      <c r="S372" s="190"/>
      <c r="V372" s="189" t="s">
        <v>47</v>
      </c>
      <c r="W372" s="168" t="s">
        <v>338</v>
      </c>
      <c r="X372" s="190">
        <v>327326.40000000002</v>
      </c>
      <c r="AA372" s="168" t="s">
        <v>338</v>
      </c>
    </row>
    <row r="373" spans="1:27" s="164" customFormat="1" ht="22.5" x14ac:dyDescent="0.2">
      <c r="A373" s="167" t="s">
        <v>298</v>
      </c>
      <c r="B373" s="168" t="s">
        <v>339</v>
      </c>
      <c r="C373" s="169">
        <v>23400</v>
      </c>
      <c r="D373" s="170">
        <v>12100</v>
      </c>
      <c r="E373" s="169">
        <v>13100</v>
      </c>
      <c r="F373" s="170">
        <v>25200</v>
      </c>
      <c r="G373" s="224">
        <v>25200</v>
      </c>
      <c r="H373" s="71"/>
      <c r="I373" s="71"/>
      <c r="J373" s="71"/>
      <c r="K373" s="71"/>
      <c r="L373" s="71"/>
      <c r="M373" s="71"/>
      <c r="N373" s="71"/>
      <c r="O373" s="71"/>
      <c r="P373" s="71"/>
      <c r="Q373" s="189"/>
      <c r="R373" s="1"/>
      <c r="S373" s="190"/>
      <c r="V373" s="189" t="s">
        <v>49</v>
      </c>
      <c r="W373" s="168" t="s">
        <v>339</v>
      </c>
      <c r="X373" s="190">
        <v>25200</v>
      </c>
      <c r="AA373" s="168" t="s">
        <v>339</v>
      </c>
    </row>
    <row r="374" spans="1:27" s="164" customFormat="1" ht="11.25" x14ac:dyDescent="0.2">
      <c r="A374" s="235" t="s">
        <v>407</v>
      </c>
      <c r="B374" s="168"/>
      <c r="C374" s="169"/>
      <c r="D374" s="170"/>
      <c r="E374" s="169"/>
      <c r="F374" s="170"/>
      <c r="G374" s="225"/>
      <c r="H374" s="14"/>
      <c r="I374" s="14"/>
      <c r="J374" s="14"/>
      <c r="K374" s="14"/>
      <c r="L374" s="14"/>
      <c r="M374" s="14"/>
      <c r="N374" s="14"/>
      <c r="O374" s="14"/>
      <c r="P374" s="14"/>
      <c r="R374" s="1"/>
      <c r="W374" s="168"/>
      <c r="AA374" s="168"/>
    </row>
    <row r="375" spans="1:27" s="164" customFormat="1" ht="22.5" x14ac:dyDescent="0.2">
      <c r="A375" s="167" t="s">
        <v>408</v>
      </c>
      <c r="B375" s="168" t="s">
        <v>274</v>
      </c>
      <c r="C375" s="169">
        <v>16899.98</v>
      </c>
      <c r="D375" s="170">
        <v>0</v>
      </c>
      <c r="E375" s="169">
        <v>0</v>
      </c>
      <c r="F375" s="170">
        <v>0</v>
      </c>
      <c r="G375" s="171">
        <v>585757.11</v>
      </c>
      <c r="H375" s="193"/>
      <c r="I375" s="193"/>
      <c r="J375" s="193"/>
      <c r="K375" s="193"/>
      <c r="L375" s="193"/>
      <c r="M375" s="193"/>
      <c r="N375" s="193"/>
      <c r="O375" s="193"/>
      <c r="P375" s="193"/>
      <c r="Q375" s="189"/>
      <c r="R375" s="1"/>
      <c r="S375" s="190"/>
      <c r="T375" s="194"/>
      <c r="V375" s="189" t="s">
        <v>54</v>
      </c>
      <c r="W375" s="168" t="s">
        <v>274</v>
      </c>
      <c r="X375" s="190">
        <v>4570650.01</v>
      </c>
      <c r="Y375" s="194">
        <f>X375/2</f>
        <v>2285325.0049999999</v>
      </c>
      <c r="AA375" s="168" t="s">
        <v>274</v>
      </c>
    </row>
    <row r="376" spans="1:27" s="164" customFormat="1" ht="22.5" x14ac:dyDescent="0.2">
      <c r="A376" s="167" t="s">
        <v>340</v>
      </c>
      <c r="B376" s="195" t="s">
        <v>56</v>
      </c>
      <c r="C376" s="169">
        <v>406180.68</v>
      </c>
      <c r="D376" s="170">
        <v>0</v>
      </c>
      <c r="E376" s="169">
        <v>504946.73</v>
      </c>
      <c r="F376" s="170">
        <v>504946.73</v>
      </c>
      <c r="G376" s="224">
        <v>262912.39</v>
      </c>
      <c r="H376" s="71"/>
      <c r="I376" s="71"/>
      <c r="J376" s="71"/>
      <c r="K376" s="71"/>
      <c r="L376" s="71"/>
      <c r="M376" s="71"/>
      <c r="N376" s="71"/>
      <c r="O376" s="71"/>
      <c r="P376" s="71"/>
      <c r="Q376" s="189"/>
      <c r="R376" s="196"/>
      <c r="S376" s="190"/>
      <c r="V376" s="189" t="s">
        <v>56</v>
      </c>
      <c r="W376" s="197" t="s">
        <v>56</v>
      </c>
      <c r="X376" s="190">
        <v>525824.77</v>
      </c>
      <c r="AA376" s="197" t="s">
        <v>56</v>
      </c>
    </row>
    <row r="377" spans="1:27" s="164" customFormat="1" ht="11.25" x14ac:dyDescent="0.2">
      <c r="A377" s="167" t="s">
        <v>410</v>
      </c>
      <c r="B377" s="179" t="s">
        <v>58</v>
      </c>
      <c r="C377" s="169">
        <v>0</v>
      </c>
      <c r="D377" s="170">
        <v>0</v>
      </c>
      <c r="E377" s="169">
        <v>0</v>
      </c>
      <c r="F377" s="170">
        <v>0</v>
      </c>
      <c r="G377" s="224">
        <v>77555.64</v>
      </c>
      <c r="H377" s="71"/>
      <c r="I377" s="71"/>
      <c r="J377" s="71"/>
      <c r="K377" s="71"/>
      <c r="L377" s="71"/>
      <c r="M377" s="71"/>
      <c r="N377" s="71"/>
      <c r="O377" s="71"/>
      <c r="P377" s="71"/>
      <c r="Q377" s="189"/>
      <c r="R377" s="180"/>
      <c r="S377" s="190"/>
      <c r="V377" s="189" t="s">
        <v>489</v>
      </c>
      <c r="W377" s="182" t="s">
        <v>58</v>
      </c>
      <c r="X377" s="190">
        <v>77555.64</v>
      </c>
      <c r="AA377" s="182" t="s">
        <v>58</v>
      </c>
    </row>
    <row r="378" spans="1:27" s="164" customFormat="1" ht="11.25" x14ac:dyDescent="0.2">
      <c r="A378" s="167" t="s">
        <v>411</v>
      </c>
      <c r="B378" s="179" t="s">
        <v>60</v>
      </c>
      <c r="C378" s="183">
        <v>0</v>
      </c>
      <c r="D378" s="184">
        <v>0</v>
      </c>
      <c r="E378" s="183">
        <v>0</v>
      </c>
      <c r="F378" s="184">
        <v>0</v>
      </c>
      <c r="G378" s="185">
        <v>5000</v>
      </c>
      <c r="H378" s="183"/>
      <c r="I378" s="183"/>
      <c r="J378" s="183"/>
      <c r="K378" s="183"/>
      <c r="L378" s="183"/>
      <c r="M378" s="183"/>
      <c r="N378" s="183"/>
      <c r="O378" s="183"/>
      <c r="P378" s="183"/>
      <c r="Q378" s="189"/>
      <c r="R378" s="180"/>
      <c r="S378" s="190"/>
      <c r="V378" s="189" t="s">
        <v>490</v>
      </c>
      <c r="W378" s="182" t="s">
        <v>60</v>
      </c>
      <c r="X378" s="190">
        <v>5000</v>
      </c>
      <c r="AA378" s="182" t="s">
        <v>60</v>
      </c>
    </row>
    <row r="379" spans="1:27" s="164" customFormat="1" ht="11.25" x14ac:dyDescent="0.2">
      <c r="A379" s="24"/>
      <c r="B379" s="17"/>
      <c r="C379" s="70"/>
      <c r="D379" s="23"/>
      <c r="E379" s="93"/>
      <c r="F379" s="23"/>
      <c r="G379" s="271"/>
    </row>
    <row r="380" spans="1:27" s="164" customFormat="1" ht="11.25" x14ac:dyDescent="0.2">
      <c r="A380" s="26" t="s">
        <v>202</v>
      </c>
      <c r="B380" s="25"/>
      <c r="C380" s="78">
        <f>SUM(C361:C379)</f>
        <v>19239248.309999999</v>
      </c>
      <c r="D380" s="79">
        <f>SUM(D361:D379)</f>
        <v>9390871.290000001</v>
      </c>
      <c r="E380" s="78">
        <f>SUM(E361:E379)</f>
        <v>10278312.280000001</v>
      </c>
      <c r="F380" s="79">
        <f>SUM(F361:F379)</f>
        <v>19669183.57</v>
      </c>
      <c r="G380" s="80">
        <f>SUM(G361:G379)</f>
        <v>20956150.259999998</v>
      </c>
    </row>
    <row r="381" spans="1:27" s="164" customFormat="1" ht="11.25" x14ac:dyDescent="0.2">
      <c r="A381" s="69" t="s">
        <v>207</v>
      </c>
      <c r="B381" s="25"/>
      <c r="C381" s="14"/>
      <c r="D381" s="13"/>
      <c r="E381" s="14"/>
      <c r="F381" s="67"/>
      <c r="G381" s="98"/>
    </row>
    <row r="382" spans="1:27" s="164" customFormat="1" ht="22.5" x14ac:dyDescent="0.2">
      <c r="A382" s="167" t="s">
        <v>304</v>
      </c>
      <c r="B382" s="168" t="s">
        <v>341</v>
      </c>
      <c r="C382" s="169">
        <v>831241.56</v>
      </c>
      <c r="D382" s="170">
        <v>783072</v>
      </c>
      <c r="E382" s="169">
        <v>216928</v>
      </c>
      <c r="F382" s="170">
        <v>1000000</v>
      </c>
      <c r="G382" s="173">
        <v>1350000</v>
      </c>
      <c r="H382" s="174"/>
      <c r="I382" s="174"/>
      <c r="J382" s="174"/>
      <c r="K382" s="174"/>
      <c r="L382" s="174"/>
      <c r="M382" s="174"/>
      <c r="N382" s="174"/>
      <c r="O382" s="174"/>
      <c r="P382" s="174"/>
      <c r="R382" s="1"/>
      <c r="W382" s="168" t="s">
        <v>341</v>
      </c>
      <c r="AA382" s="168" t="s">
        <v>341</v>
      </c>
    </row>
    <row r="383" spans="1:27" s="164" customFormat="1" ht="22.5" x14ac:dyDescent="0.2">
      <c r="A383" s="167" t="s">
        <v>305</v>
      </c>
      <c r="B383" s="168" t="s">
        <v>342</v>
      </c>
      <c r="C383" s="169">
        <v>0</v>
      </c>
      <c r="D383" s="170">
        <v>0</v>
      </c>
      <c r="E383" s="169">
        <v>360000</v>
      </c>
      <c r="F383" s="170">
        <v>360000</v>
      </c>
      <c r="G383" s="173">
        <v>360000</v>
      </c>
      <c r="H383" s="174"/>
      <c r="I383" s="174"/>
      <c r="J383" s="174"/>
      <c r="K383" s="174"/>
      <c r="L383" s="174"/>
      <c r="M383" s="174"/>
      <c r="N383" s="174"/>
      <c r="O383" s="174"/>
      <c r="P383" s="174"/>
      <c r="R383" s="1"/>
      <c r="W383" s="168" t="s">
        <v>342</v>
      </c>
      <c r="AA383" s="168" t="s">
        <v>342</v>
      </c>
    </row>
    <row r="384" spans="1:27" s="164" customFormat="1" ht="22.5" x14ac:dyDescent="0.2">
      <c r="A384" s="167" t="s">
        <v>306</v>
      </c>
      <c r="B384" s="168" t="s">
        <v>343</v>
      </c>
      <c r="C384" s="169">
        <v>1478100.03</v>
      </c>
      <c r="D384" s="170">
        <v>967000</v>
      </c>
      <c r="E384" s="169">
        <v>383000</v>
      </c>
      <c r="F384" s="170">
        <v>1350000</v>
      </c>
      <c r="G384" s="173">
        <v>1350000</v>
      </c>
      <c r="H384" s="174"/>
      <c r="I384" s="174"/>
      <c r="J384" s="174"/>
      <c r="K384" s="174"/>
      <c r="L384" s="174"/>
      <c r="M384" s="174"/>
      <c r="N384" s="174"/>
      <c r="O384" s="174"/>
      <c r="P384" s="174"/>
      <c r="R384" s="1"/>
      <c r="W384" s="168" t="s">
        <v>343</v>
      </c>
      <c r="AA384" s="168" t="s">
        <v>343</v>
      </c>
    </row>
    <row r="385" spans="1:27" s="164" customFormat="1" ht="22.5" x14ac:dyDescent="0.2">
      <c r="A385" s="167" t="s">
        <v>344</v>
      </c>
      <c r="B385" s="168" t="s">
        <v>345</v>
      </c>
      <c r="C385" s="169">
        <v>171695.8</v>
      </c>
      <c r="D385" s="170">
        <v>130980</v>
      </c>
      <c r="E385" s="169">
        <v>119020</v>
      </c>
      <c r="F385" s="170">
        <v>250000</v>
      </c>
      <c r="G385" s="173">
        <v>368000</v>
      </c>
      <c r="H385" s="174"/>
      <c r="I385" s="174"/>
      <c r="J385" s="174"/>
      <c r="K385" s="174"/>
      <c r="L385" s="174"/>
      <c r="M385" s="174"/>
      <c r="N385" s="174"/>
      <c r="O385" s="174"/>
      <c r="P385" s="174"/>
      <c r="R385" s="1"/>
      <c r="W385" s="168" t="s">
        <v>345</v>
      </c>
      <c r="AA385" s="168" t="s">
        <v>345</v>
      </c>
    </row>
    <row r="386" spans="1:27" s="164" customFormat="1" ht="22.5" x14ac:dyDescent="0.2">
      <c r="A386" s="167" t="s">
        <v>346</v>
      </c>
      <c r="B386" s="168" t="s">
        <v>347</v>
      </c>
      <c r="C386" s="169">
        <v>612327.67000000004</v>
      </c>
      <c r="D386" s="170">
        <v>0</v>
      </c>
      <c r="E386" s="169">
        <v>700000</v>
      </c>
      <c r="F386" s="170">
        <v>700000</v>
      </c>
      <c r="G386" s="173">
        <v>1000000</v>
      </c>
      <c r="H386" s="174"/>
      <c r="I386" s="174"/>
      <c r="J386" s="174"/>
      <c r="K386" s="174"/>
      <c r="L386" s="174"/>
      <c r="M386" s="174"/>
      <c r="N386" s="174"/>
      <c r="O386" s="174"/>
      <c r="P386" s="174"/>
      <c r="R386" s="1"/>
      <c r="W386" s="168" t="s">
        <v>347</v>
      </c>
      <c r="AA386" s="168" t="s">
        <v>347</v>
      </c>
    </row>
    <row r="387" spans="1:27" s="164" customFormat="1" ht="22.5" x14ac:dyDescent="0.2">
      <c r="A387" s="167" t="s">
        <v>310</v>
      </c>
      <c r="B387" s="168" t="s">
        <v>348</v>
      </c>
      <c r="C387" s="169">
        <v>606739.25</v>
      </c>
      <c r="D387" s="170">
        <v>138327</v>
      </c>
      <c r="E387" s="169">
        <v>461673</v>
      </c>
      <c r="F387" s="170">
        <v>600000</v>
      </c>
      <c r="G387" s="173">
        <v>600000</v>
      </c>
      <c r="H387" s="174"/>
      <c r="I387" s="174"/>
      <c r="J387" s="174"/>
      <c r="K387" s="174"/>
      <c r="L387" s="174"/>
      <c r="M387" s="174"/>
      <c r="N387" s="174"/>
      <c r="O387" s="174"/>
      <c r="P387" s="174"/>
      <c r="R387" s="1"/>
      <c r="W387" s="168" t="s">
        <v>348</v>
      </c>
      <c r="AA387" s="168" t="s">
        <v>348</v>
      </c>
    </row>
    <row r="388" spans="1:27" s="164" customFormat="1" ht="22.5" x14ac:dyDescent="0.2">
      <c r="A388" s="167" t="s">
        <v>312</v>
      </c>
      <c r="B388" s="168" t="s">
        <v>349</v>
      </c>
      <c r="C388" s="169">
        <v>200</v>
      </c>
      <c r="D388" s="170">
        <v>0</v>
      </c>
      <c r="E388" s="169">
        <v>2000</v>
      </c>
      <c r="F388" s="170">
        <v>2000</v>
      </c>
      <c r="G388" s="173">
        <v>2000</v>
      </c>
      <c r="H388" s="174"/>
      <c r="I388" s="174"/>
      <c r="J388" s="174"/>
      <c r="K388" s="174"/>
      <c r="L388" s="174"/>
      <c r="M388" s="174"/>
      <c r="N388" s="174"/>
      <c r="O388" s="174"/>
      <c r="P388" s="174"/>
      <c r="R388" s="1"/>
      <c r="W388" s="168" t="s">
        <v>349</v>
      </c>
      <c r="AA388" s="168" t="s">
        <v>349</v>
      </c>
    </row>
    <row r="389" spans="1:27" s="164" customFormat="1" ht="22.5" x14ac:dyDescent="0.2">
      <c r="A389" s="167" t="s">
        <v>313</v>
      </c>
      <c r="B389" s="168" t="s">
        <v>350</v>
      </c>
      <c r="C389" s="169">
        <v>287462.98</v>
      </c>
      <c r="D389" s="170">
        <v>128565.55</v>
      </c>
      <c r="E389" s="169">
        <v>271434.45</v>
      </c>
      <c r="F389" s="170">
        <v>400000</v>
      </c>
      <c r="G389" s="173">
        <v>264000</v>
      </c>
      <c r="H389" s="174"/>
      <c r="I389" s="174"/>
      <c r="J389" s="174"/>
      <c r="K389" s="174"/>
      <c r="L389" s="174"/>
      <c r="M389" s="174"/>
      <c r="N389" s="174"/>
      <c r="O389" s="174"/>
      <c r="P389" s="174"/>
      <c r="R389" s="1"/>
      <c r="W389" s="168" t="s">
        <v>350</v>
      </c>
      <c r="AA389" s="168" t="s">
        <v>350</v>
      </c>
    </row>
    <row r="390" spans="1:27" s="164" customFormat="1" ht="22.5" x14ac:dyDescent="0.2">
      <c r="A390" s="167" t="s">
        <v>314</v>
      </c>
      <c r="B390" s="168" t="s">
        <v>351</v>
      </c>
      <c r="C390" s="169">
        <v>14220.98</v>
      </c>
      <c r="D390" s="170">
        <v>9077.44</v>
      </c>
      <c r="E390" s="169">
        <v>40922.559999999998</v>
      </c>
      <c r="F390" s="170">
        <v>50000</v>
      </c>
      <c r="G390" s="173">
        <v>50000</v>
      </c>
      <c r="H390" s="174"/>
      <c r="I390" s="174"/>
      <c r="J390" s="174"/>
      <c r="K390" s="174"/>
      <c r="L390" s="174"/>
      <c r="M390" s="174"/>
      <c r="N390" s="174"/>
      <c r="O390" s="174"/>
      <c r="P390" s="174"/>
      <c r="R390" s="1"/>
      <c r="W390" s="168" t="s">
        <v>351</v>
      </c>
      <c r="AA390" s="168" t="s">
        <v>351</v>
      </c>
    </row>
    <row r="391" spans="1:27" s="164" customFormat="1" ht="22.5" x14ac:dyDescent="0.2">
      <c r="A391" s="167" t="s">
        <v>355</v>
      </c>
      <c r="B391" s="168" t="s">
        <v>356</v>
      </c>
      <c r="C391" s="169">
        <v>86000</v>
      </c>
      <c r="D391" s="170">
        <v>0</v>
      </c>
      <c r="E391" s="169">
        <v>317000</v>
      </c>
      <c r="F391" s="170">
        <v>317000</v>
      </c>
      <c r="G391" s="173">
        <v>316800</v>
      </c>
      <c r="H391" s="198"/>
      <c r="I391" s="198"/>
      <c r="J391" s="198"/>
      <c r="K391" s="198"/>
      <c r="L391" s="198"/>
      <c r="M391" s="198"/>
      <c r="N391" s="198"/>
      <c r="O391" s="198"/>
      <c r="P391" s="174"/>
      <c r="Q391" s="199"/>
      <c r="R391" s="1"/>
      <c r="V391" s="200">
        <f>633600/2</f>
        <v>316800</v>
      </c>
      <c r="W391" s="168" t="s">
        <v>356</v>
      </c>
      <c r="AA391" s="168" t="s">
        <v>356</v>
      </c>
    </row>
    <row r="392" spans="1:27" s="164" customFormat="1" ht="22.5" x14ac:dyDescent="0.2">
      <c r="A392" s="167" t="s">
        <v>412</v>
      </c>
      <c r="B392" s="168" t="s">
        <v>413</v>
      </c>
      <c r="C392" s="169">
        <v>792526.34</v>
      </c>
      <c r="D392" s="170">
        <v>22800</v>
      </c>
      <c r="E392" s="169">
        <v>577200</v>
      </c>
      <c r="F392" s="170">
        <v>600000</v>
      </c>
      <c r="G392" s="173">
        <v>600000</v>
      </c>
      <c r="H392" s="174"/>
      <c r="I392" s="174"/>
      <c r="J392" s="174"/>
      <c r="K392" s="174"/>
      <c r="L392" s="174"/>
      <c r="M392" s="174"/>
      <c r="N392" s="174"/>
      <c r="O392" s="174"/>
      <c r="P392" s="174"/>
      <c r="R392" s="1"/>
      <c r="W392" s="168" t="s">
        <v>413</v>
      </c>
      <c r="AA392" s="168" t="s">
        <v>413</v>
      </c>
    </row>
    <row r="393" spans="1:27" s="164" customFormat="1" ht="22.5" x14ac:dyDescent="0.2">
      <c r="A393" s="176" t="s">
        <v>414</v>
      </c>
      <c r="B393" s="179" t="s">
        <v>105</v>
      </c>
      <c r="C393" s="169">
        <v>6950</v>
      </c>
      <c r="D393" s="170">
        <v>0</v>
      </c>
      <c r="E393" s="169">
        <v>100000</v>
      </c>
      <c r="F393" s="170">
        <v>100000</v>
      </c>
      <c r="G393" s="171">
        <v>70000</v>
      </c>
      <c r="H393" s="172"/>
      <c r="I393" s="172"/>
      <c r="J393" s="172"/>
      <c r="K393" s="172"/>
      <c r="L393" s="172"/>
      <c r="M393" s="172"/>
      <c r="N393" s="172"/>
      <c r="O393" s="172"/>
      <c r="P393" s="172"/>
      <c r="R393" s="180"/>
      <c r="W393" s="182" t="s">
        <v>105</v>
      </c>
      <c r="AA393" s="182" t="s">
        <v>105</v>
      </c>
    </row>
    <row r="394" spans="1:27" s="164" customFormat="1" ht="22.5" x14ac:dyDescent="0.2">
      <c r="A394" s="176" t="s">
        <v>404</v>
      </c>
      <c r="B394" s="179" t="s">
        <v>105</v>
      </c>
      <c r="C394" s="169">
        <v>0</v>
      </c>
      <c r="D394" s="170">
        <v>0</v>
      </c>
      <c r="E394" s="169">
        <v>0</v>
      </c>
      <c r="F394" s="170">
        <v>0</v>
      </c>
      <c r="G394" s="171">
        <v>30000</v>
      </c>
      <c r="H394" s="172"/>
      <c r="I394" s="172"/>
      <c r="J394" s="172"/>
      <c r="K394" s="172"/>
      <c r="L394" s="172"/>
      <c r="M394" s="172"/>
      <c r="N394" s="172"/>
      <c r="O394" s="172"/>
      <c r="P394" s="172"/>
      <c r="R394" s="180"/>
      <c r="W394" s="182" t="s">
        <v>105</v>
      </c>
      <c r="AA394" s="182" t="s">
        <v>105</v>
      </c>
    </row>
    <row r="395" spans="1:27" s="164" customFormat="1" ht="22.5" x14ac:dyDescent="0.2">
      <c r="A395" s="167" t="s">
        <v>359</v>
      </c>
      <c r="B395" s="168" t="s">
        <v>360</v>
      </c>
      <c r="C395" s="169">
        <v>133561.57</v>
      </c>
      <c r="D395" s="170">
        <v>63130</v>
      </c>
      <c r="E395" s="169">
        <v>236870</v>
      </c>
      <c r="F395" s="170">
        <v>300000</v>
      </c>
      <c r="G395" s="173">
        <v>100000</v>
      </c>
      <c r="H395" s="174"/>
      <c r="I395" s="174"/>
      <c r="J395" s="174"/>
      <c r="K395" s="174"/>
      <c r="L395" s="174"/>
      <c r="M395" s="174"/>
      <c r="N395" s="174"/>
      <c r="O395" s="174"/>
      <c r="P395" s="174"/>
      <c r="R395" s="1"/>
      <c r="W395" s="168" t="s">
        <v>360</v>
      </c>
      <c r="AA395" s="168" t="s">
        <v>360</v>
      </c>
    </row>
    <row r="396" spans="1:27" s="164" customFormat="1" ht="22.5" x14ac:dyDescent="0.2">
      <c r="A396" s="167" t="s">
        <v>415</v>
      </c>
      <c r="B396" s="168" t="s">
        <v>416</v>
      </c>
      <c r="C396" s="169">
        <v>0</v>
      </c>
      <c r="D396" s="170">
        <v>0</v>
      </c>
      <c r="E396" s="169">
        <v>20000</v>
      </c>
      <c r="F396" s="170">
        <v>20000</v>
      </c>
      <c r="G396" s="173">
        <v>20000</v>
      </c>
      <c r="H396" s="174"/>
      <c r="I396" s="174"/>
      <c r="J396" s="174"/>
      <c r="K396" s="174"/>
      <c r="L396" s="174"/>
      <c r="M396" s="174"/>
      <c r="N396" s="174"/>
      <c r="O396" s="174"/>
      <c r="P396" s="174"/>
      <c r="R396" s="1"/>
      <c r="W396" s="168" t="s">
        <v>416</v>
      </c>
      <c r="AA396" s="168" t="s">
        <v>416</v>
      </c>
    </row>
    <row r="397" spans="1:27" s="164" customFormat="1" ht="22.5" x14ac:dyDescent="0.2">
      <c r="A397" s="167" t="s">
        <v>417</v>
      </c>
      <c r="B397" s="168" t="s">
        <v>418</v>
      </c>
      <c r="C397" s="169">
        <v>4440</v>
      </c>
      <c r="D397" s="170">
        <v>0</v>
      </c>
      <c r="E397" s="169">
        <v>2750</v>
      </c>
      <c r="F397" s="170">
        <v>2750</v>
      </c>
      <c r="G397" s="171">
        <v>2750</v>
      </c>
      <c r="H397" s="172"/>
      <c r="I397" s="172"/>
      <c r="J397" s="172"/>
      <c r="K397" s="172"/>
      <c r="L397" s="172"/>
      <c r="M397" s="172"/>
      <c r="N397" s="172"/>
      <c r="O397" s="172"/>
      <c r="P397" s="172"/>
      <c r="R397" s="1"/>
      <c r="W397" s="168" t="s">
        <v>418</v>
      </c>
      <c r="AA397" s="168" t="s">
        <v>418</v>
      </c>
    </row>
    <row r="398" spans="1:27" s="164" customFormat="1" ht="22.5" x14ac:dyDescent="0.2">
      <c r="A398" s="167" t="s">
        <v>361</v>
      </c>
      <c r="B398" s="168" t="s">
        <v>362</v>
      </c>
      <c r="C398" s="169">
        <v>140900</v>
      </c>
      <c r="D398" s="170">
        <v>94500</v>
      </c>
      <c r="E398" s="169">
        <v>655500</v>
      </c>
      <c r="F398" s="170">
        <v>750000</v>
      </c>
      <c r="G398" s="173">
        <v>750000</v>
      </c>
      <c r="H398" s="174"/>
      <c r="I398" s="174"/>
      <c r="J398" s="174"/>
      <c r="K398" s="174"/>
      <c r="L398" s="174"/>
      <c r="M398" s="174"/>
      <c r="N398" s="174"/>
      <c r="O398" s="174"/>
      <c r="P398" s="174"/>
      <c r="R398" s="1"/>
      <c r="W398" s="168" t="s">
        <v>362</v>
      </c>
      <c r="AA398" s="168" t="s">
        <v>362</v>
      </c>
    </row>
    <row r="399" spans="1:27" s="164" customFormat="1" ht="22.5" x14ac:dyDescent="0.2">
      <c r="A399" s="167" t="s">
        <v>363</v>
      </c>
      <c r="B399" s="168" t="s">
        <v>364</v>
      </c>
      <c r="C399" s="169">
        <v>1000000</v>
      </c>
      <c r="D399" s="170">
        <v>1100000</v>
      </c>
      <c r="E399" s="169">
        <v>0</v>
      </c>
      <c r="F399" s="170">
        <v>1100000</v>
      </c>
      <c r="G399" s="173">
        <v>1210000</v>
      </c>
      <c r="H399" s="174"/>
      <c r="I399" s="174"/>
      <c r="J399" s="174"/>
      <c r="K399" s="174"/>
      <c r="L399" s="174"/>
      <c r="M399" s="174"/>
      <c r="N399" s="174"/>
      <c r="O399" s="174"/>
      <c r="P399" s="174"/>
      <c r="R399" s="1"/>
      <c r="W399" s="168" t="s">
        <v>364</v>
      </c>
      <c r="AA399" s="168" t="s">
        <v>364</v>
      </c>
    </row>
    <row r="400" spans="1:27" s="164" customFormat="1" ht="22.5" x14ac:dyDescent="0.2">
      <c r="A400" s="167" t="s">
        <v>366</v>
      </c>
      <c r="B400" s="168" t="s">
        <v>367</v>
      </c>
      <c r="C400" s="183">
        <v>374415</v>
      </c>
      <c r="D400" s="184">
        <v>196750</v>
      </c>
      <c r="E400" s="183">
        <v>521250</v>
      </c>
      <c r="F400" s="184">
        <v>718000</v>
      </c>
      <c r="G400" s="185">
        <v>650000</v>
      </c>
      <c r="H400" s="183"/>
      <c r="I400" s="183"/>
      <c r="J400" s="183"/>
      <c r="K400" s="183"/>
      <c r="L400" s="183"/>
      <c r="M400" s="183"/>
      <c r="N400" s="183"/>
      <c r="O400" s="183"/>
      <c r="P400" s="183"/>
      <c r="R400" s="1"/>
      <c r="W400" s="168" t="s">
        <v>367</v>
      </c>
      <c r="AA400" s="168" t="s">
        <v>367</v>
      </c>
    </row>
    <row r="401" spans="1:7" s="164" customFormat="1" ht="11.25" x14ac:dyDescent="0.2">
      <c r="A401" s="18"/>
      <c r="B401" s="17"/>
      <c r="C401" s="70"/>
      <c r="D401" s="81"/>
      <c r="E401" s="70"/>
      <c r="F401" s="81"/>
      <c r="G401" s="75"/>
    </row>
    <row r="402" spans="1:7" s="164" customFormat="1" ht="11.25" x14ac:dyDescent="0.2">
      <c r="A402" s="272" t="s">
        <v>194</v>
      </c>
      <c r="B402" s="125"/>
      <c r="C402" s="273">
        <f>SUM(C382:C401)</f>
        <v>6540781.1799999997</v>
      </c>
      <c r="D402" s="90">
        <f>SUM(D382:D401)</f>
        <v>3634201.9899999998</v>
      </c>
      <c r="E402" s="273">
        <f>SUM(E382:E401)</f>
        <v>4985548.01</v>
      </c>
      <c r="F402" s="90">
        <f>SUM(F382:F401)</f>
        <v>8619750</v>
      </c>
      <c r="G402" s="265">
        <f>SUM(G382:G401)</f>
        <v>9093550</v>
      </c>
    </row>
    <row r="403" spans="1:7" s="164" customFormat="1" ht="11.25" x14ac:dyDescent="0.2">
      <c r="A403" s="223"/>
      <c r="B403" s="96"/>
      <c r="C403" s="78"/>
      <c r="D403" s="78"/>
      <c r="E403" s="78"/>
      <c r="F403" s="78"/>
      <c r="G403" s="78"/>
    </row>
    <row r="404" spans="1:7" s="164" customFormat="1" ht="11.25" x14ac:dyDescent="0.2">
      <c r="A404" s="223"/>
      <c r="B404" s="96"/>
      <c r="C404" s="78"/>
      <c r="D404" s="78"/>
      <c r="E404" s="78"/>
      <c r="F404" s="78"/>
      <c r="G404" s="78"/>
    </row>
    <row r="405" spans="1:7" s="164" customFormat="1" ht="11.25" x14ac:dyDescent="0.2">
      <c r="A405" s="223"/>
      <c r="B405" s="96"/>
      <c r="C405" s="78"/>
      <c r="D405" s="78"/>
      <c r="E405" s="78"/>
      <c r="F405" s="78"/>
      <c r="G405" s="78"/>
    </row>
    <row r="406" spans="1:7" s="164" customFormat="1" ht="11.25" x14ac:dyDescent="0.2">
      <c r="A406" s="223"/>
      <c r="B406" s="96"/>
      <c r="C406" s="78"/>
      <c r="D406" s="78"/>
      <c r="E406" s="78"/>
      <c r="F406" s="78"/>
      <c r="G406" s="78"/>
    </row>
    <row r="407" spans="1:7" s="164" customFormat="1" ht="11.25" x14ac:dyDescent="0.2">
      <c r="A407" s="223"/>
      <c r="B407" s="96"/>
      <c r="C407" s="78"/>
      <c r="D407" s="78"/>
      <c r="E407" s="78"/>
      <c r="F407" s="78"/>
      <c r="G407" s="78"/>
    </row>
    <row r="408" spans="1:7" s="164" customFormat="1" ht="11.25" x14ac:dyDescent="0.2">
      <c r="A408" s="223"/>
      <c r="B408" s="96"/>
      <c r="C408" s="78"/>
      <c r="D408" s="78"/>
      <c r="E408" s="78"/>
      <c r="F408" s="78"/>
      <c r="G408" s="78"/>
    </row>
    <row r="409" spans="1:7" s="164" customFormat="1" ht="45" x14ac:dyDescent="0.2">
      <c r="A409" s="1" t="s">
        <v>175</v>
      </c>
      <c r="B409" s="102"/>
      <c r="C409" s="2"/>
      <c r="D409" s="2"/>
      <c r="E409" s="2"/>
      <c r="F409" s="2" t="s">
        <v>181</v>
      </c>
      <c r="G409" s="2"/>
    </row>
    <row r="410" spans="1:7" s="164" customFormat="1" ht="67.5" x14ac:dyDescent="0.2">
      <c r="A410" s="201" t="s">
        <v>177</v>
      </c>
      <c r="B410" s="202"/>
      <c r="C410" s="203"/>
      <c r="D410" s="203"/>
      <c r="E410" s="203"/>
      <c r="F410" s="203"/>
      <c r="G410" s="203"/>
    </row>
    <row r="411" spans="1:7" s="164" customFormat="1" ht="11.25" x14ac:dyDescent="0.2">
      <c r="A411" s="332" t="s">
        <v>1</v>
      </c>
      <c r="B411" s="332"/>
      <c r="C411" s="332"/>
      <c r="D411" s="332"/>
      <c r="E411" s="332"/>
      <c r="F411" s="332"/>
      <c r="G411" s="332"/>
    </row>
    <row r="412" spans="1:7" s="164" customFormat="1" ht="11.25" x14ac:dyDescent="0.2">
      <c r="A412" s="53" t="s">
        <v>2</v>
      </c>
      <c r="B412" s="328" t="s">
        <v>280</v>
      </c>
      <c r="C412" s="328"/>
      <c r="D412" s="328"/>
      <c r="E412" s="328"/>
      <c r="F412" s="54"/>
      <c r="G412" s="54"/>
    </row>
    <row r="413" spans="1:7" s="164" customFormat="1" ht="11.25" x14ac:dyDescent="0.2">
      <c r="A413" s="72" t="s">
        <v>3</v>
      </c>
      <c r="B413" s="339" t="s">
        <v>209</v>
      </c>
      <c r="C413" s="339"/>
      <c r="D413" s="339"/>
      <c r="E413" s="339"/>
      <c r="F413" s="91"/>
      <c r="G413" s="5"/>
    </row>
    <row r="414" spans="1:7" s="164" customFormat="1" ht="11.25" x14ac:dyDescent="0.2">
      <c r="A414" s="72" t="s">
        <v>4</v>
      </c>
      <c r="B414" s="55"/>
      <c r="C414" s="5"/>
      <c r="D414" s="5"/>
      <c r="E414" s="5"/>
      <c r="F414" s="5"/>
      <c r="G414" s="5"/>
    </row>
    <row r="415" spans="1:7" s="164" customFormat="1" ht="11.25" x14ac:dyDescent="0.2">
      <c r="A415" s="6"/>
      <c r="B415" s="12"/>
      <c r="C415" s="8"/>
      <c r="D415" s="329" t="s">
        <v>6</v>
      </c>
      <c r="E415" s="330"/>
      <c r="F415" s="331"/>
      <c r="G415" s="9"/>
    </row>
    <row r="416" spans="1:7" s="164" customFormat="1" ht="31.5" x14ac:dyDescent="0.2">
      <c r="A416" s="10" t="s">
        <v>7</v>
      </c>
      <c r="B416" s="11" t="s">
        <v>8</v>
      </c>
      <c r="C416" s="221" t="s">
        <v>9</v>
      </c>
      <c r="D416" s="11" t="s">
        <v>10</v>
      </c>
      <c r="E416" s="221" t="s">
        <v>11</v>
      </c>
      <c r="F416" s="11" t="s">
        <v>12</v>
      </c>
      <c r="G416" s="222" t="s">
        <v>13</v>
      </c>
    </row>
    <row r="417" spans="1:27" s="164" customFormat="1" ht="11.25" x14ac:dyDescent="0.2">
      <c r="A417" s="57" t="s">
        <v>14</v>
      </c>
      <c r="B417" s="58" t="s">
        <v>15</v>
      </c>
      <c r="C417" s="59" t="s">
        <v>16</v>
      </c>
      <c r="D417" s="58" t="s">
        <v>17</v>
      </c>
      <c r="E417" s="59" t="s">
        <v>18</v>
      </c>
      <c r="F417" s="58" t="s">
        <v>19</v>
      </c>
      <c r="G417" s="60" t="s">
        <v>20</v>
      </c>
    </row>
    <row r="418" spans="1:27" s="164" customFormat="1" ht="11.25" x14ac:dyDescent="0.2">
      <c r="A418" s="104" t="s">
        <v>195</v>
      </c>
      <c r="B418" s="62"/>
      <c r="C418" s="63"/>
      <c r="D418" s="64"/>
      <c r="E418" s="63"/>
      <c r="F418" s="324"/>
      <c r="G418" s="323"/>
    </row>
    <row r="419" spans="1:27" s="164" customFormat="1" ht="22.5" x14ac:dyDescent="0.2">
      <c r="A419" s="167" t="s">
        <v>419</v>
      </c>
      <c r="B419" s="168" t="s">
        <v>420</v>
      </c>
      <c r="C419" s="169">
        <v>0</v>
      </c>
      <c r="D419" s="170">
        <v>0</v>
      </c>
      <c r="E419" s="169">
        <v>50000</v>
      </c>
      <c r="F419" s="170">
        <v>50000</v>
      </c>
      <c r="G419" s="173">
        <v>50000</v>
      </c>
      <c r="H419" s="204"/>
      <c r="I419" s="204"/>
      <c r="J419" s="204"/>
      <c r="K419" s="204"/>
      <c r="L419" s="204"/>
      <c r="M419" s="204"/>
      <c r="N419" s="204"/>
      <c r="O419" s="204"/>
      <c r="P419" s="204"/>
      <c r="R419" s="1"/>
      <c r="W419" s="168" t="s">
        <v>420</v>
      </c>
      <c r="AA419" s="168" t="s">
        <v>420</v>
      </c>
    </row>
    <row r="420" spans="1:27" s="164" customFormat="1" ht="22.5" x14ac:dyDescent="0.2">
      <c r="A420" s="167" t="s">
        <v>382</v>
      </c>
      <c r="B420" s="168" t="s">
        <v>383</v>
      </c>
      <c r="C420" s="169">
        <v>0</v>
      </c>
      <c r="D420" s="170">
        <v>0</v>
      </c>
      <c r="E420" s="169">
        <v>50000</v>
      </c>
      <c r="F420" s="170">
        <v>50000</v>
      </c>
      <c r="G420" s="173">
        <v>275000</v>
      </c>
      <c r="H420" s="174"/>
      <c r="I420" s="174"/>
      <c r="J420" s="174"/>
      <c r="K420" s="174"/>
      <c r="L420" s="174"/>
      <c r="M420" s="174"/>
      <c r="N420" s="174"/>
      <c r="O420" s="174"/>
      <c r="P420" s="174"/>
      <c r="R420" s="1"/>
      <c r="W420" s="168" t="s">
        <v>383</v>
      </c>
      <c r="AA420" s="168" t="s">
        <v>383</v>
      </c>
    </row>
    <row r="421" spans="1:27" s="164" customFormat="1" ht="22.5" x14ac:dyDescent="0.2">
      <c r="A421" s="167" t="s">
        <v>388</v>
      </c>
      <c r="B421" s="168" t="s">
        <v>389</v>
      </c>
      <c r="C421" s="169">
        <v>87500</v>
      </c>
      <c r="D421" s="170">
        <v>0</v>
      </c>
      <c r="E421" s="169">
        <v>100000</v>
      </c>
      <c r="F421" s="170">
        <v>100000</v>
      </c>
      <c r="G421" s="173">
        <v>100000</v>
      </c>
      <c r="H421" s="174"/>
      <c r="I421" s="174"/>
      <c r="J421" s="174"/>
      <c r="K421" s="174"/>
      <c r="L421" s="174"/>
      <c r="M421" s="174"/>
      <c r="N421" s="174"/>
      <c r="O421" s="174"/>
      <c r="P421" s="174"/>
      <c r="R421" s="1"/>
      <c r="W421" s="168" t="s">
        <v>389</v>
      </c>
      <c r="AA421" s="168" t="s">
        <v>389</v>
      </c>
    </row>
    <row r="422" spans="1:27" s="164" customFormat="1" ht="22.5" x14ac:dyDescent="0.2">
      <c r="A422" s="167" t="s">
        <v>371</v>
      </c>
      <c r="B422" s="168" t="s">
        <v>372</v>
      </c>
      <c r="C422" s="169">
        <v>0</v>
      </c>
      <c r="D422" s="170">
        <v>0</v>
      </c>
      <c r="E422" s="169">
        <v>50000</v>
      </c>
      <c r="F422" s="170">
        <v>50000</v>
      </c>
      <c r="G422" s="173">
        <v>50000</v>
      </c>
      <c r="H422" s="174"/>
      <c r="I422" s="174"/>
      <c r="J422" s="174"/>
      <c r="K422" s="174"/>
      <c r="L422" s="174"/>
      <c r="M422" s="174"/>
      <c r="N422" s="174"/>
      <c r="O422" s="174"/>
      <c r="P422" s="174"/>
      <c r="R422" s="1"/>
      <c r="W422" s="168" t="s">
        <v>372</v>
      </c>
      <c r="AA422" s="168" t="s">
        <v>372</v>
      </c>
    </row>
    <row r="423" spans="1:27" s="164" customFormat="1" ht="22.5" x14ac:dyDescent="0.2">
      <c r="A423" s="167" t="s">
        <v>390</v>
      </c>
      <c r="B423" s="168" t="s">
        <v>391</v>
      </c>
      <c r="C423" s="183">
        <v>50000</v>
      </c>
      <c r="D423" s="184">
        <v>0</v>
      </c>
      <c r="E423" s="183">
        <v>50000</v>
      </c>
      <c r="F423" s="184">
        <v>50000</v>
      </c>
      <c r="G423" s="185">
        <v>50000</v>
      </c>
      <c r="H423" s="183"/>
      <c r="I423" s="183"/>
      <c r="J423" s="183"/>
      <c r="K423" s="183"/>
      <c r="L423" s="183"/>
      <c r="M423" s="183"/>
      <c r="N423" s="183"/>
      <c r="O423" s="183"/>
      <c r="P423" s="183"/>
      <c r="R423" s="1"/>
      <c r="W423" s="168" t="s">
        <v>391</v>
      </c>
      <c r="AA423" s="168" t="s">
        <v>391</v>
      </c>
    </row>
    <row r="424" spans="1:27" s="164" customFormat="1" ht="11.25" x14ac:dyDescent="0.2">
      <c r="A424" s="18"/>
      <c r="B424" s="17"/>
      <c r="C424" s="22"/>
      <c r="D424" s="23"/>
      <c r="E424" s="93"/>
      <c r="F424" s="67"/>
      <c r="G424" s="98"/>
    </row>
    <row r="425" spans="1:27" s="164" customFormat="1" ht="11.25" x14ac:dyDescent="0.2">
      <c r="A425" s="26" t="s">
        <v>196</v>
      </c>
      <c r="B425" s="25"/>
      <c r="C425" s="78">
        <f>SUM(C419:C424)</f>
        <v>137500</v>
      </c>
      <c r="D425" s="79">
        <f>SUM(D419:D424)</f>
        <v>0</v>
      </c>
      <c r="E425" s="78">
        <f>SUM(E419:E424)</f>
        <v>300000</v>
      </c>
      <c r="F425" s="79">
        <f>SUM(F419:F424)</f>
        <v>300000</v>
      </c>
      <c r="G425" s="80">
        <f>SUM(G419:G424)</f>
        <v>525000</v>
      </c>
    </row>
    <row r="426" spans="1:27" s="164" customFormat="1" ht="11.25" x14ac:dyDescent="0.2">
      <c r="A426" s="26"/>
      <c r="B426" s="25"/>
      <c r="C426" s="78"/>
      <c r="D426" s="79"/>
      <c r="E426" s="78"/>
      <c r="F426" s="79"/>
      <c r="G426" s="80"/>
    </row>
    <row r="427" spans="1:27" s="164" customFormat="1" ht="12" x14ac:dyDescent="0.25">
      <c r="A427" s="38" t="s">
        <v>185</v>
      </c>
      <c r="B427" s="120"/>
      <c r="C427" s="83">
        <f>SUM(C380+C402+C425)</f>
        <v>25917529.489999998</v>
      </c>
      <c r="D427" s="83">
        <f>SUM(D380+D402+D425)</f>
        <v>13025073.280000001</v>
      </c>
      <c r="E427" s="84">
        <f>SUM(E380+E402+E425)</f>
        <v>15563860.290000001</v>
      </c>
      <c r="F427" s="83">
        <f>SUM(F380+F402+F425)</f>
        <v>28588933.57</v>
      </c>
      <c r="G427" s="85">
        <f>SUM(G380+G402+G425)</f>
        <v>30574700.259999998</v>
      </c>
    </row>
    <row r="428" spans="1:27" x14ac:dyDescent="0.25">
      <c r="A428" s="39"/>
      <c r="B428" s="42"/>
      <c r="C428" s="240"/>
      <c r="D428" s="240"/>
      <c r="E428" s="240"/>
      <c r="F428" s="240"/>
      <c r="G428" s="227"/>
    </row>
    <row r="429" spans="1:27" x14ac:dyDescent="0.25">
      <c r="A429" s="24" t="s">
        <v>165</v>
      </c>
      <c r="B429" s="42"/>
      <c r="C429" s="40"/>
      <c r="D429" s="40"/>
      <c r="E429" s="40"/>
      <c r="F429" s="40"/>
      <c r="G429" s="41"/>
    </row>
    <row r="430" spans="1:27" x14ac:dyDescent="0.25">
      <c r="A430" s="39"/>
      <c r="B430" s="42"/>
      <c r="C430" s="40"/>
      <c r="D430" s="40"/>
      <c r="E430" s="40"/>
      <c r="F430" s="40"/>
      <c r="G430" s="41"/>
    </row>
    <row r="431" spans="1:27" ht="23.25" x14ac:dyDescent="0.25">
      <c r="A431" s="39" t="s">
        <v>166</v>
      </c>
      <c r="B431" s="42" t="s">
        <v>167</v>
      </c>
      <c r="C431" s="40"/>
      <c r="D431" s="40"/>
      <c r="E431" s="43" t="s">
        <v>168</v>
      </c>
      <c r="F431" s="14"/>
      <c r="G431" s="41"/>
    </row>
    <row r="432" spans="1:27" x14ac:dyDescent="0.25">
      <c r="A432" s="39"/>
      <c r="B432" s="42"/>
      <c r="C432" s="40"/>
      <c r="D432" s="40"/>
      <c r="E432" s="43"/>
      <c r="F432" s="14"/>
      <c r="G432" s="41"/>
    </row>
    <row r="433" spans="1:7" ht="22.5" customHeight="1" x14ac:dyDescent="0.25">
      <c r="A433" s="87" t="s">
        <v>210</v>
      </c>
      <c r="C433" s="337" t="s">
        <v>187</v>
      </c>
      <c r="D433" s="337"/>
      <c r="E433" s="14"/>
      <c r="F433" s="337" t="s">
        <v>188</v>
      </c>
      <c r="G433" s="338"/>
    </row>
    <row r="434" spans="1:7" x14ac:dyDescent="0.25">
      <c r="A434" s="44"/>
      <c r="B434" s="89"/>
      <c r="C434" s="45"/>
      <c r="D434" s="45"/>
      <c r="E434" s="45"/>
      <c r="F434" s="45"/>
      <c r="G434" s="46"/>
    </row>
    <row r="468" spans="1:27" ht="24.75" x14ac:dyDescent="0.25">
      <c r="A468" s="47" t="s">
        <v>175</v>
      </c>
      <c r="B468" s="48"/>
      <c r="C468" s="49"/>
      <c r="D468" s="49"/>
      <c r="E468" s="49"/>
      <c r="F468" s="2" t="s">
        <v>189</v>
      </c>
      <c r="G468" s="49"/>
    </row>
    <row r="469" spans="1:27" ht="33" x14ac:dyDescent="0.25">
      <c r="A469" s="50" t="s">
        <v>177</v>
      </c>
      <c r="B469" s="51"/>
      <c r="C469" s="52"/>
      <c r="D469" s="52"/>
      <c r="E469" s="52"/>
      <c r="F469" s="52"/>
      <c r="G469" s="52"/>
    </row>
    <row r="470" spans="1:27" x14ac:dyDescent="0.25">
      <c r="A470" s="332" t="s">
        <v>1</v>
      </c>
      <c r="B470" s="332"/>
      <c r="C470" s="332"/>
      <c r="D470" s="332"/>
      <c r="E470" s="332"/>
      <c r="F470" s="332"/>
      <c r="G470" s="332"/>
    </row>
    <row r="471" spans="1:27" x14ac:dyDescent="0.25">
      <c r="A471" s="53" t="s">
        <v>2</v>
      </c>
      <c r="B471" s="328" t="s">
        <v>280</v>
      </c>
      <c r="C471" s="328"/>
      <c r="D471" s="328"/>
      <c r="E471" s="328"/>
      <c r="F471" s="54"/>
      <c r="G471" s="54"/>
    </row>
    <row r="472" spans="1:27" x14ac:dyDescent="0.25">
      <c r="A472" s="72" t="s">
        <v>3</v>
      </c>
      <c r="B472" s="339" t="s">
        <v>211</v>
      </c>
      <c r="C472" s="339"/>
      <c r="D472" s="339"/>
      <c r="E472" s="339"/>
      <c r="F472" s="91"/>
      <c r="G472" s="5"/>
    </row>
    <row r="473" spans="1:27" x14ac:dyDescent="0.25">
      <c r="A473" s="72" t="s">
        <v>4</v>
      </c>
      <c r="B473" s="55"/>
      <c r="C473" s="5"/>
      <c r="D473" s="5"/>
      <c r="E473" s="5"/>
      <c r="F473" s="5"/>
      <c r="G473" s="5"/>
    </row>
    <row r="474" spans="1:27" x14ac:dyDescent="0.25">
      <c r="A474" s="6"/>
      <c r="B474" s="12"/>
      <c r="C474" s="7"/>
      <c r="D474" s="335" t="s">
        <v>6</v>
      </c>
      <c r="E474" s="336"/>
      <c r="F474" s="335"/>
      <c r="G474" s="7"/>
    </row>
    <row r="475" spans="1:27" ht="31.5" x14ac:dyDescent="0.25">
      <c r="A475" s="10" t="s">
        <v>7</v>
      </c>
      <c r="B475" s="11" t="s">
        <v>8</v>
      </c>
      <c r="C475" s="11" t="s">
        <v>9</v>
      </c>
      <c r="D475" s="92" t="s">
        <v>10</v>
      </c>
      <c r="E475" s="56" t="s">
        <v>11</v>
      </c>
      <c r="F475" s="12" t="s">
        <v>12</v>
      </c>
      <c r="G475" s="11" t="s">
        <v>13</v>
      </c>
    </row>
    <row r="476" spans="1:27" x14ac:dyDescent="0.25">
      <c r="A476" s="57" t="s">
        <v>14</v>
      </c>
      <c r="B476" s="58" t="s">
        <v>15</v>
      </c>
      <c r="C476" s="59" t="s">
        <v>16</v>
      </c>
      <c r="D476" s="58" t="s">
        <v>17</v>
      </c>
      <c r="E476" s="60" t="s">
        <v>18</v>
      </c>
      <c r="F476" s="59" t="s">
        <v>19</v>
      </c>
      <c r="G476" s="58" t="s">
        <v>20</v>
      </c>
    </row>
    <row r="477" spans="1:27" x14ac:dyDescent="0.25">
      <c r="A477" s="61" t="s">
        <v>21</v>
      </c>
      <c r="B477" s="62"/>
      <c r="C477" s="63"/>
      <c r="D477" s="64"/>
      <c r="E477" s="63"/>
      <c r="F477" s="64"/>
      <c r="G477" s="65"/>
    </row>
    <row r="478" spans="1:27" x14ac:dyDescent="0.25">
      <c r="A478" s="66" t="s">
        <v>22</v>
      </c>
      <c r="B478" s="25"/>
      <c r="C478" s="14"/>
      <c r="D478" s="13"/>
      <c r="E478" s="14"/>
      <c r="F478" s="13"/>
      <c r="G478" s="15"/>
    </row>
    <row r="479" spans="1:27" s="164" customFormat="1" ht="22.5" x14ac:dyDescent="0.2">
      <c r="A479" s="167" t="s">
        <v>281</v>
      </c>
      <c r="B479" s="168" t="s">
        <v>325</v>
      </c>
      <c r="C479" s="169">
        <v>2496615.79</v>
      </c>
      <c r="D479" s="170">
        <v>1316106.83</v>
      </c>
      <c r="E479" s="169">
        <v>1419401.17</v>
      </c>
      <c r="F479" s="170">
        <v>2735508</v>
      </c>
      <c r="G479" s="171">
        <v>2853168</v>
      </c>
      <c r="H479" s="19"/>
      <c r="I479" s="19"/>
      <c r="J479" s="19"/>
      <c r="K479" s="19"/>
      <c r="L479" s="19"/>
      <c r="M479" s="19"/>
      <c r="N479" s="19"/>
      <c r="O479" s="19"/>
      <c r="P479" s="19"/>
      <c r="Q479" s="189"/>
      <c r="R479" s="1"/>
      <c r="S479" s="206"/>
      <c r="V479" s="189" t="s">
        <v>24</v>
      </c>
      <c r="W479" s="168" t="s">
        <v>325</v>
      </c>
      <c r="X479" s="166">
        <v>2853168</v>
      </c>
      <c r="AA479" s="168" t="s">
        <v>325</v>
      </c>
    </row>
    <row r="480" spans="1:27" s="164" customFormat="1" ht="22.5" x14ac:dyDescent="0.2">
      <c r="A480" s="167" t="s">
        <v>282</v>
      </c>
      <c r="B480" s="168" t="s">
        <v>326</v>
      </c>
      <c r="C480" s="169">
        <v>0</v>
      </c>
      <c r="D480" s="170">
        <v>0</v>
      </c>
      <c r="E480" s="169">
        <v>70200</v>
      </c>
      <c r="F480" s="170">
        <v>70200</v>
      </c>
      <c r="G480" s="224">
        <v>109593</v>
      </c>
      <c r="H480" s="19"/>
      <c r="I480" s="19"/>
      <c r="J480" s="19"/>
      <c r="K480" s="19"/>
      <c r="L480" s="19"/>
      <c r="M480" s="19"/>
      <c r="N480" s="19"/>
      <c r="O480" s="19"/>
      <c r="P480" s="19"/>
      <c r="Q480" s="189"/>
      <c r="R480" s="1"/>
      <c r="S480" s="206"/>
      <c r="V480" s="189" t="s">
        <v>26</v>
      </c>
      <c r="W480" s="168" t="s">
        <v>326</v>
      </c>
      <c r="X480" s="166">
        <v>146124</v>
      </c>
      <c r="AA480" s="168" t="s">
        <v>326</v>
      </c>
    </row>
    <row r="481" spans="1:27" s="164" customFormat="1" ht="22.5" x14ac:dyDescent="0.2">
      <c r="A481" s="167" t="s">
        <v>283</v>
      </c>
      <c r="B481" s="168" t="s">
        <v>327</v>
      </c>
      <c r="C481" s="169">
        <v>116000</v>
      </c>
      <c r="D481" s="170">
        <v>66909.11</v>
      </c>
      <c r="E481" s="169">
        <v>89090.89</v>
      </c>
      <c r="F481" s="170">
        <v>156000</v>
      </c>
      <c r="G481" s="171">
        <v>168000</v>
      </c>
      <c r="H481" s="19"/>
      <c r="I481" s="19"/>
      <c r="J481" s="19"/>
      <c r="K481" s="19"/>
      <c r="L481" s="19"/>
      <c r="M481" s="19"/>
      <c r="N481" s="19"/>
      <c r="O481" s="19"/>
      <c r="P481" s="19"/>
      <c r="Q481" s="189"/>
      <c r="R481" s="1"/>
      <c r="S481" s="206"/>
      <c r="V481" s="189" t="s">
        <v>28</v>
      </c>
      <c r="W481" s="168" t="s">
        <v>327</v>
      </c>
      <c r="X481" s="166">
        <v>168000</v>
      </c>
      <c r="AA481" s="168" t="s">
        <v>327</v>
      </c>
    </row>
    <row r="482" spans="1:27" s="164" customFormat="1" ht="22.5" x14ac:dyDescent="0.2">
      <c r="A482" s="167" t="s">
        <v>284</v>
      </c>
      <c r="B482" s="168" t="s">
        <v>328</v>
      </c>
      <c r="C482" s="169">
        <v>81000</v>
      </c>
      <c r="D482" s="170">
        <v>40500</v>
      </c>
      <c r="E482" s="169">
        <v>40500</v>
      </c>
      <c r="F482" s="170">
        <v>81000</v>
      </c>
      <c r="G482" s="171">
        <v>91800</v>
      </c>
      <c r="H482" s="19"/>
      <c r="I482" s="19"/>
      <c r="J482" s="19"/>
      <c r="K482" s="19"/>
      <c r="L482" s="19"/>
      <c r="M482" s="19"/>
      <c r="N482" s="19"/>
      <c r="O482" s="19"/>
      <c r="P482" s="19"/>
      <c r="Q482" s="189"/>
      <c r="R482" s="1"/>
      <c r="S482" s="206"/>
      <c r="V482" s="189" t="s">
        <v>30</v>
      </c>
      <c r="W482" s="168" t="s">
        <v>328</v>
      </c>
      <c r="X482" s="166">
        <v>91800</v>
      </c>
      <c r="AA482" s="168" t="s">
        <v>328</v>
      </c>
    </row>
    <row r="483" spans="1:27" s="164" customFormat="1" ht="22.5" x14ac:dyDescent="0.2">
      <c r="A483" s="167" t="s">
        <v>285</v>
      </c>
      <c r="B483" s="168" t="s">
        <v>329</v>
      </c>
      <c r="C483" s="169">
        <v>81000</v>
      </c>
      <c r="D483" s="170">
        <v>40500</v>
      </c>
      <c r="E483" s="169">
        <v>40500</v>
      </c>
      <c r="F483" s="170">
        <v>81000</v>
      </c>
      <c r="G483" s="171">
        <v>91800</v>
      </c>
      <c r="H483" s="19"/>
      <c r="I483" s="19"/>
      <c r="J483" s="19"/>
      <c r="K483" s="19"/>
      <c r="L483" s="19"/>
      <c r="M483" s="19"/>
      <c r="N483" s="19"/>
      <c r="O483" s="19"/>
      <c r="P483" s="19"/>
      <c r="Q483" s="189"/>
      <c r="R483" s="1"/>
      <c r="S483" s="206"/>
      <c r="V483" s="189" t="s">
        <v>32</v>
      </c>
      <c r="W483" s="168" t="s">
        <v>329</v>
      </c>
      <c r="X483" s="166">
        <v>91800</v>
      </c>
      <c r="AA483" s="168" t="s">
        <v>329</v>
      </c>
    </row>
    <row r="484" spans="1:27" s="164" customFormat="1" ht="22.5" x14ac:dyDescent="0.2">
      <c r="A484" s="167" t="s">
        <v>286</v>
      </c>
      <c r="B484" s="168" t="s">
        <v>330</v>
      </c>
      <c r="C484" s="169">
        <v>30000</v>
      </c>
      <c r="D484" s="170">
        <v>24000</v>
      </c>
      <c r="E484" s="169">
        <v>15000</v>
      </c>
      <c r="F484" s="170">
        <v>39000</v>
      </c>
      <c r="G484" s="171">
        <v>49000</v>
      </c>
      <c r="H484" s="19"/>
      <c r="I484" s="19"/>
      <c r="J484" s="19"/>
      <c r="K484" s="19"/>
      <c r="L484" s="19"/>
      <c r="M484" s="19"/>
      <c r="N484" s="19"/>
      <c r="O484" s="19"/>
      <c r="P484" s="19"/>
      <c r="Q484" s="189"/>
      <c r="R484" s="1"/>
      <c r="S484" s="206"/>
      <c r="V484" s="189" t="s">
        <v>34</v>
      </c>
      <c r="W484" s="168" t="s">
        <v>330</v>
      </c>
      <c r="X484" s="166">
        <v>49000</v>
      </c>
      <c r="AA484" s="168" t="s">
        <v>330</v>
      </c>
    </row>
    <row r="485" spans="1:27" s="164" customFormat="1" ht="22.5" x14ac:dyDescent="0.2">
      <c r="A485" s="167" t="s">
        <v>289</v>
      </c>
      <c r="B485" s="168" t="s">
        <v>331</v>
      </c>
      <c r="C485" s="169">
        <v>0</v>
      </c>
      <c r="D485" s="170">
        <v>0</v>
      </c>
      <c r="E485" s="169">
        <v>32500</v>
      </c>
      <c r="F485" s="170">
        <v>32500</v>
      </c>
      <c r="G485" s="175">
        <v>0</v>
      </c>
      <c r="H485" s="169"/>
      <c r="I485" s="169"/>
      <c r="J485" s="169"/>
      <c r="K485" s="169"/>
      <c r="L485" s="169"/>
      <c r="M485" s="169"/>
      <c r="N485" s="169"/>
      <c r="O485" s="169"/>
      <c r="P485" s="169"/>
      <c r="R485" s="1"/>
      <c r="W485" s="168" t="s">
        <v>331</v>
      </c>
      <c r="AA485" s="168" t="s">
        <v>331</v>
      </c>
    </row>
    <row r="486" spans="1:27" s="164" customFormat="1" ht="22.5" x14ac:dyDescent="0.2">
      <c r="A486" s="167" t="s">
        <v>292</v>
      </c>
      <c r="B486" s="168" t="s">
        <v>333</v>
      </c>
      <c r="C486" s="169">
        <v>413304.6</v>
      </c>
      <c r="D486" s="170">
        <v>209504</v>
      </c>
      <c r="E486" s="169">
        <v>258114</v>
      </c>
      <c r="F486" s="170">
        <v>467618</v>
      </c>
      <c r="G486" s="224">
        <v>496837.75</v>
      </c>
      <c r="H486" s="19"/>
      <c r="I486" s="19"/>
      <c r="J486" s="19"/>
      <c r="K486" s="19"/>
      <c r="L486" s="19"/>
      <c r="M486" s="19"/>
      <c r="N486" s="19"/>
      <c r="O486" s="19"/>
      <c r="P486" s="19"/>
      <c r="Q486" s="189"/>
      <c r="R486" s="1"/>
      <c r="S486" s="206"/>
      <c r="V486" s="189" t="s">
        <v>39</v>
      </c>
      <c r="W486" s="168" t="s">
        <v>333</v>
      </c>
      <c r="X486" s="166">
        <v>499882</v>
      </c>
      <c r="AA486" s="168" t="s">
        <v>333</v>
      </c>
    </row>
    <row r="487" spans="1:27" s="164" customFormat="1" ht="22.5" x14ac:dyDescent="0.2">
      <c r="A487" s="167" t="s">
        <v>293</v>
      </c>
      <c r="B487" s="168" t="s">
        <v>334</v>
      </c>
      <c r="C487" s="169">
        <v>24000</v>
      </c>
      <c r="D487" s="170">
        <v>0</v>
      </c>
      <c r="E487" s="169">
        <v>32500</v>
      </c>
      <c r="F487" s="170">
        <v>32500</v>
      </c>
      <c r="G487" s="224">
        <v>33750</v>
      </c>
      <c r="H487" s="19"/>
      <c r="I487" s="19"/>
      <c r="J487" s="19"/>
      <c r="K487" s="19"/>
      <c r="L487" s="19"/>
      <c r="M487" s="19"/>
      <c r="N487" s="19"/>
      <c r="O487" s="19"/>
      <c r="P487" s="19"/>
      <c r="Q487" s="189"/>
      <c r="R487" s="1"/>
      <c r="S487" s="206"/>
      <c r="V487" s="189" t="s">
        <v>41</v>
      </c>
      <c r="W487" s="168" t="s">
        <v>334</v>
      </c>
      <c r="X487" s="166">
        <v>35000</v>
      </c>
      <c r="AA487" s="168" t="s">
        <v>334</v>
      </c>
    </row>
    <row r="488" spans="1:27" s="164" customFormat="1" ht="22.5" x14ac:dyDescent="0.2">
      <c r="A488" s="167" t="s">
        <v>294</v>
      </c>
      <c r="B488" s="168" t="s">
        <v>335</v>
      </c>
      <c r="C488" s="169">
        <v>83296.570000000007</v>
      </c>
      <c r="D488" s="170">
        <v>0</v>
      </c>
      <c r="E488" s="169">
        <v>0</v>
      </c>
      <c r="F488" s="170">
        <v>0</v>
      </c>
      <c r="G488" s="175">
        <v>0</v>
      </c>
      <c r="H488" s="169"/>
      <c r="I488" s="169"/>
      <c r="J488" s="169"/>
      <c r="K488" s="169"/>
      <c r="L488" s="169"/>
      <c r="M488" s="169"/>
      <c r="N488" s="169"/>
      <c r="O488" s="169"/>
      <c r="P488" s="169"/>
      <c r="R488" s="1"/>
      <c r="W488" s="168" t="s">
        <v>335</v>
      </c>
      <c r="AA488" s="168" t="s">
        <v>335</v>
      </c>
    </row>
    <row r="489" spans="1:27" s="164" customFormat="1" ht="22.5" x14ac:dyDescent="0.2">
      <c r="A489" s="167" t="s">
        <v>295</v>
      </c>
      <c r="B489" s="168" t="s">
        <v>336</v>
      </c>
      <c r="C489" s="169">
        <v>283558.2</v>
      </c>
      <c r="D489" s="170">
        <v>157070.92000000001</v>
      </c>
      <c r="E489" s="169">
        <v>179614.04</v>
      </c>
      <c r="F489" s="170">
        <v>336684.96</v>
      </c>
      <c r="G489" s="224">
        <v>355531.32</v>
      </c>
      <c r="H489" s="19"/>
      <c r="I489" s="19"/>
      <c r="J489" s="19"/>
      <c r="K489" s="19"/>
      <c r="L489" s="19"/>
      <c r="M489" s="19"/>
      <c r="N489" s="19"/>
      <c r="O489" s="19"/>
      <c r="P489" s="19"/>
      <c r="Q489" s="189"/>
      <c r="R489" s="1"/>
      <c r="S489" s="206"/>
      <c r="V489" s="189" t="s">
        <v>43</v>
      </c>
      <c r="W489" s="168" t="s">
        <v>336</v>
      </c>
      <c r="X489" s="166">
        <v>359915.04</v>
      </c>
      <c r="AA489" s="168" t="s">
        <v>336</v>
      </c>
    </row>
    <row r="490" spans="1:27" s="164" customFormat="1" ht="22.5" x14ac:dyDescent="0.2">
      <c r="A490" s="167" t="s">
        <v>296</v>
      </c>
      <c r="B490" s="168" t="s">
        <v>337</v>
      </c>
      <c r="C490" s="169">
        <v>5800</v>
      </c>
      <c r="D490" s="170">
        <v>6300</v>
      </c>
      <c r="E490" s="169">
        <v>1500</v>
      </c>
      <c r="F490" s="170">
        <v>7800</v>
      </c>
      <c r="G490" s="224">
        <v>16200</v>
      </c>
      <c r="H490" s="19"/>
      <c r="I490" s="19"/>
      <c r="J490" s="19"/>
      <c r="K490" s="19"/>
      <c r="L490" s="19"/>
      <c r="M490" s="19"/>
      <c r="N490" s="19"/>
      <c r="O490" s="19"/>
      <c r="P490" s="19"/>
      <c r="Q490" s="189"/>
      <c r="R490" s="1"/>
      <c r="S490" s="206"/>
      <c r="V490" s="189" t="s">
        <v>45</v>
      </c>
      <c r="W490" s="168" t="s">
        <v>337</v>
      </c>
      <c r="X490" s="166">
        <v>16800</v>
      </c>
      <c r="AA490" s="168" t="s">
        <v>337</v>
      </c>
    </row>
    <row r="491" spans="1:27" s="164" customFormat="1" ht="22.5" x14ac:dyDescent="0.2">
      <c r="A491" s="167" t="s">
        <v>297</v>
      </c>
      <c r="B491" s="168" t="s">
        <v>338</v>
      </c>
      <c r="C491" s="169">
        <v>45761.3</v>
      </c>
      <c r="D491" s="170">
        <v>32443.360000000001</v>
      </c>
      <c r="E491" s="169">
        <v>37699.339999999997</v>
      </c>
      <c r="F491" s="170">
        <v>70142.7</v>
      </c>
      <c r="G491" s="224">
        <v>74069.02</v>
      </c>
      <c r="H491" s="19"/>
      <c r="I491" s="19"/>
      <c r="J491" s="19"/>
      <c r="K491" s="19"/>
      <c r="L491" s="19"/>
      <c r="M491" s="19"/>
      <c r="N491" s="19"/>
      <c r="O491" s="19"/>
      <c r="P491" s="19"/>
      <c r="Q491" s="189"/>
      <c r="R491" s="1"/>
      <c r="S491" s="206"/>
      <c r="V491" s="189" t="s">
        <v>47</v>
      </c>
      <c r="W491" s="168" t="s">
        <v>338</v>
      </c>
      <c r="X491" s="166">
        <v>74982.3</v>
      </c>
      <c r="AA491" s="168" t="s">
        <v>338</v>
      </c>
    </row>
    <row r="492" spans="1:27" s="164" customFormat="1" ht="22.5" x14ac:dyDescent="0.2">
      <c r="A492" s="167" t="s">
        <v>298</v>
      </c>
      <c r="B492" s="168" t="s">
        <v>339</v>
      </c>
      <c r="C492" s="169">
        <v>5800</v>
      </c>
      <c r="D492" s="170">
        <v>3400</v>
      </c>
      <c r="E492" s="169">
        <v>4400</v>
      </c>
      <c r="F492" s="170">
        <v>7800</v>
      </c>
      <c r="G492" s="224">
        <v>8100</v>
      </c>
      <c r="H492" s="19"/>
      <c r="I492" s="19"/>
      <c r="J492" s="19"/>
      <c r="K492" s="19"/>
      <c r="L492" s="19"/>
      <c r="M492" s="19"/>
      <c r="N492" s="19"/>
      <c r="O492" s="19"/>
      <c r="P492" s="19"/>
      <c r="Q492" s="189"/>
      <c r="R492" s="1"/>
      <c r="S492" s="206"/>
      <c r="V492" s="189" t="s">
        <v>49</v>
      </c>
      <c r="W492" s="168" t="s">
        <v>339</v>
      </c>
      <c r="X492" s="166">
        <v>8400</v>
      </c>
      <c r="AA492" s="168" t="s">
        <v>339</v>
      </c>
    </row>
    <row r="493" spans="1:27" s="164" customFormat="1" ht="11.25" x14ac:dyDescent="0.2">
      <c r="A493" s="235" t="s">
        <v>407</v>
      </c>
      <c r="B493" s="168"/>
      <c r="C493" s="169"/>
      <c r="D493" s="170"/>
      <c r="E493" s="169"/>
      <c r="F493" s="170"/>
      <c r="G493" s="225"/>
      <c r="H493" s="14"/>
      <c r="I493" s="14"/>
      <c r="J493" s="14"/>
      <c r="K493" s="14"/>
      <c r="L493" s="14"/>
      <c r="M493" s="14"/>
      <c r="N493" s="14"/>
      <c r="O493" s="14"/>
      <c r="P493" s="14"/>
      <c r="R493" s="1"/>
      <c r="W493" s="168"/>
      <c r="AA493" s="168"/>
    </row>
    <row r="494" spans="1:27" s="164" customFormat="1" ht="22.5" x14ac:dyDescent="0.2">
      <c r="A494" s="167" t="s">
        <v>408</v>
      </c>
      <c r="B494" s="168" t="s">
        <v>274</v>
      </c>
      <c r="C494" s="169">
        <v>393506.25</v>
      </c>
      <c r="D494" s="170">
        <v>0</v>
      </c>
      <c r="E494" s="169">
        <v>0</v>
      </c>
      <c r="F494" s="170">
        <v>0</v>
      </c>
      <c r="G494" s="175">
        <v>0</v>
      </c>
      <c r="H494" s="169"/>
      <c r="I494" s="169"/>
      <c r="J494" s="169"/>
      <c r="K494" s="169"/>
      <c r="L494" s="169"/>
      <c r="M494" s="169"/>
      <c r="N494" s="169"/>
      <c r="O494" s="169"/>
      <c r="P494" s="169"/>
      <c r="R494" s="1"/>
      <c r="W494" s="168" t="s">
        <v>274</v>
      </c>
      <c r="AA494" s="168" t="s">
        <v>274</v>
      </c>
    </row>
    <row r="495" spans="1:27" s="164" customFormat="1" ht="22.5" x14ac:dyDescent="0.2">
      <c r="A495" s="167" t="s">
        <v>340</v>
      </c>
      <c r="B495" s="168" t="s">
        <v>409</v>
      </c>
      <c r="C495" s="169">
        <v>80712.17</v>
      </c>
      <c r="D495" s="170">
        <v>40356.089999999997</v>
      </c>
      <c r="E495" s="169">
        <v>77322.78</v>
      </c>
      <c r="F495" s="170">
        <v>117678.87</v>
      </c>
      <c r="G495" s="171">
        <v>60226.66</v>
      </c>
      <c r="H495" s="19"/>
      <c r="I495" s="19"/>
      <c r="J495" s="19"/>
      <c r="K495" s="19"/>
      <c r="L495" s="19"/>
      <c r="M495" s="19"/>
      <c r="N495" s="19"/>
      <c r="O495" s="19"/>
      <c r="P495" s="19"/>
      <c r="Q495" s="189"/>
      <c r="R495" s="1"/>
      <c r="S495" s="206"/>
      <c r="V495" s="189" t="s">
        <v>56</v>
      </c>
      <c r="W495" s="168" t="s">
        <v>409</v>
      </c>
      <c r="X495" s="166">
        <v>120453.32</v>
      </c>
      <c r="AA495" s="168" t="s">
        <v>409</v>
      </c>
    </row>
    <row r="496" spans="1:27" s="164" customFormat="1" ht="11.25" x14ac:dyDescent="0.2">
      <c r="A496" s="167" t="s">
        <v>410</v>
      </c>
      <c r="B496" s="179" t="s">
        <v>58</v>
      </c>
      <c r="C496" s="169">
        <v>0</v>
      </c>
      <c r="D496" s="170">
        <v>0</v>
      </c>
      <c r="E496" s="169">
        <v>0</v>
      </c>
      <c r="F496" s="170">
        <v>0</v>
      </c>
      <c r="G496" s="171">
        <v>10312.59</v>
      </c>
      <c r="H496" s="19"/>
      <c r="I496" s="19"/>
      <c r="J496" s="19"/>
      <c r="K496" s="19"/>
      <c r="L496" s="19"/>
      <c r="M496" s="19"/>
      <c r="N496" s="19"/>
      <c r="O496" s="19"/>
      <c r="P496" s="19"/>
      <c r="Q496" s="189"/>
      <c r="R496" s="180"/>
      <c r="S496" s="206"/>
      <c r="V496" s="189" t="s">
        <v>489</v>
      </c>
      <c r="W496" s="182" t="s">
        <v>58</v>
      </c>
      <c r="X496" s="166">
        <v>10312.59</v>
      </c>
      <c r="AA496" s="182" t="s">
        <v>58</v>
      </c>
    </row>
    <row r="497" spans="1:27" s="164" customFormat="1" ht="11.25" x14ac:dyDescent="0.2">
      <c r="A497" s="167" t="s">
        <v>411</v>
      </c>
      <c r="B497" s="179" t="s">
        <v>60</v>
      </c>
      <c r="C497" s="183">
        <v>0</v>
      </c>
      <c r="D497" s="184">
        <v>0</v>
      </c>
      <c r="E497" s="183">
        <v>0</v>
      </c>
      <c r="F497" s="184">
        <v>0</v>
      </c>
      <c r="G497" s="185">
        <v>25000</v>
      </c>
      <c r="H497" s="183"/>
      <c r="I497" s="183"/>
      <c r="J497" s="183"/>
      <c r="K497" s="183"/>
      <c r="L497" s="183"/>
      <c r="M497" s="183"/>
      <c r="N497" s="183"/>
      <c r="O497" s="183"/>
      <c r="P497" s="183"/>
      <c r="Q497" s="189"/>
      <c r="R497" s="180"/>
      <c r="S497" s="206"/>
      <c r="V497" s="189" t="s">
        <v>490</v>
      </c>
      <c r="W497" s="182" t="s">
        <v>60</v>
      </c>
      <c r="X497" s="166">
        <v>25000</v>
      </c>
      <c r="AA497" s="182" t="s">
        <v>60</v>
      </c>
    </row>
    <row r="498" spans="1:27" s="164" customFormat="1" ht="11.25" x14ac:dyDescent="0.2">
      <c r="A498" s="24"/>
      <c r="B498" s="17"/>
      <c r="C498" s="70"/>
      <c r="D498" s="23"/>
      <c r="E498" s="93"/>
      <c r="F498" s="23"/>
      <c r="G498" s="271"/>
    </row>
    <row r="499" spans="1:27" s="164" customFormat="1" ht="11.25" x14ac:dyDescent="0.2">
      <c r="A499" s="26" t="s">
        <v>202</v>
      </c>
      <c r="B499" s="25"/>
      <c r="C499" s="78">
        <f>SUM(C479:C498)</f>
        <v>4140354.88</v>
      </c>
      <c r="D499" s="79">
        <f>SUM(D479:D498)</f>
        <v>1937090.3100000003</v>
      </c>
      <c r="E499" s="78">
        <f>SUM(E479:E498)</f>
        <v>2298342.2199999993</v>
      </c>
      <c r="F499" s="79">
        <f>SUM(F479:F498)</f>
        <v>4235432.53</v>
      </c>
      <c r="G499" s="80">
        <f>SUM(G479:G498)</f>
        <v>4443388.34</v>
      </c>
    </row>
    <row r="500" spans="1:27" s="164" customFormat="1" ht="11.25" x14ac:dyDescent="0.2">
      <c r="A500" s="69" t="s">
        <v>207</v>
      </c>
      <c r="B500" s="25"/>
      <c r="C500" s="93"/>
      <c r="D500" s="67"/>
      <c r="E500" s="93"/>
      <c r="F500" s="67"/>
      <c r="G500" s="98"/>
    </row>
    <row r="501" spans="1:27" s="164" customFormat="1" ht="22.5" x14ac:dyDescent="0.2">
      <c r="A501" s="167" t="s">
        <v>304</v>
      </c>
      <c r="B501" s="168" t="s">
        <v>341</v>
      </c>
      <c r="C501" s="169">
        <v>186179.52</v>
      </c>
      <c r="D501" s="170">
        <v>76320</v>
      </c>
      <c r="E501" s="169">
        <v>63680</v>
      </c>
      <c r="F501" s="170">
        <v>140000</v>
      </c>
      <c r="G501" s="173">
        <v>200000</v>
      </c>
      <c r="H501" s="174"/>
      <c r="I501" s="174"/>
      <c r="J501" s="174"/>
      <c r="K501" s="174"/>
      <c r="L501" s="174"/>
      <c r="M501" s="174"/>
      <c r="N501" s="174"/>
      <c r="O501" s="174"/>
      <c r="P501" s="174"/>
      <c r="R501" s="1"/>
      <c r="W501" s="168" t="s">
        <v>341</v>
      </c>
      <c r="AA501" s="168" t="s">
        <v>341</v>
      </c>
    </row>
    <row r="502" spans="1:27" s="164" customFormat="1" ht="22.5" x14ac:dyDescent="0.2">
      <c r="A502" s="167" t="s">
        <v>306</v>
      </c>
      <c r="B502" s="168" t="s">
        <v>343</v>
      </c>
      <c r="C502" s="169">
        <v>188922.73</v>
      </c>
      <c r="D502" s="170">
        <v>112000</v>
      </c>
      <c r="E502" s="169">
        <v>88000</v>
      </c>
      <c r="F502" s="170">
        <v>200000</v>
      </c>
      <c r="G502" s="173">
        <v>150000</v>
      </c>
      <c r="H502" s="174"/>
      <c r="I502" s="174"/>
      <c r="J502" s="174"/>
      <c r="K502" s="174"/>
      <c r="L502" s="174"/>
      <c r="M502" s="174"/>
      <c r="N502" s="174"/>
      <c r="O502" s="174"/>
      <c r="P502" s="174"/>
      <c r="R502" s="1"/>
      <c r="W502" s="168" t="s">
        <v>343</v>
      </c>
      <c r="AA502" s="168" t="s">
        <v>343</v>
      </c>
    </row>
    <row r="503" spans="1:27" s="164" customFormat="1" ht="22.5" x14ac:dyDescent="0.2">
      <c r="A503" s="167" t="s">
        <v>344</v>
      </c>
      <c r="B503" s="168" t="s">
        <v>345</v>
      </c>
      <c r="C503" s="169">
        <v>162852.65</v>
      </c>
      <c r="D503" s="170">
        <v>6634.46</v>
      </c>
      <c r="E503" s="169">
        <v>203365.54</v>
      </c>
      <c r="F503" s="170">
        <v>210000</v>
      </c>
      <c r="G503" s="173">
        <v>200000</v>
      </c>
      <c r="H503" s="174"/>
      <c r="I503" s="174"/>
      <c r="J503" s="174"/>
      <c r="K503" s="174"/>
      <c r="L503" s="174"/>
      <c r="M503" s="174"/>
      <c r="N503" s="174"/>
      <c r="O503" s="174"/>
      <c r="P503" s="174"/>
      <c r="R503" s="1"/>
      <c r="W503" s="168" t="s">
        <v>345</v>
      </c>
      <c r="AA503" s="168" t="s">
        <v>345</v>
      </c>
    </row>
    <row r="504" spans="1:27" s="164" customFormat="1" ht="22.5" x14ac:dyDescent="0.2">
      <c r="A504" s="167" t="s">
        <v>346</v>
      </c>
      <c r="B504" s="168" t="s">
        <v>347</v>
      </c>
      <c r="C504" s="169">
        <v>0</v>
      </c>
      <c r="D504" s="170">
        <v>0</v>
      </c>
      <c r="E504" s="169">
        <v>0</v>
      </c>
      <c r="F504" s="170">
        <v>0</v>
      </c>
      <c r="G504" s="173">
        <v>5000</v>
      </c>
      <c r="H504" s="174"/>
      <c r="I504" s="174"/>
      <c r="J504" s="174"/>
      <c r="K504" s="174"/>
      <c r="L504" s="174"/>
      <c r="M504" s="174"/>
      <c r="N504" s="174"/>
      <c r="O504" s="174"/>
      <c r="P504" s="174"/>
      <c r="R504" s="1"/>
      <c r="W504" s="168" t="s">
        <v>347</v>
      </c>
      <c r="AA504" s="168" t="s">
        <v>347</v>
      </c>
    </row>
    <row r="505" spans="1:27" s="164" customFormat="1" ht="22.5" x14ac:dyDescent="0.2">
      <c r="A505" s="167" t="s">
        <v>310</v>
      </c>
      <c r="B505" s="168" t="s">
        <v>348</v>
      </c>
      <c r="C505" s="169">
        <v>79861.2</v>
      </c>
      <c r="D505" s="170">
        <v>35709</v>
      </c>
      <c r="E505" s="169">
        <v>44291</v>
      </c>
      <c r="F505" s="170">
        <v>80000</v>
      </c>
      <c r="G505" s="173">
        <v>80000</v>
      </c>
      <c r="H505" s="174"/>
      <c r="I505" s="174"/>
      <c r="J505" s="174"/>
      <c r="K505" s="174"/>
      <c r="L505" s="174"/>
      <c r="M505" s="174"/>
      <c r="N505" s="174"/>
      <c r="O505" s="174"/>
      <c r="P505" s="174"/>
      <c r="R505" s="1"/>
      <c r="W505" s="168" t="s">
        <v>348</v>
      </c>
      <c r="AA505" s="168" t="s">
        <v>348</v>
      </c>
    </row>
    <row r="506" spans="1:27" s="164" customFormat="1" ht="22.5" x14ac:dyDescent="0.2">
      <c r="A506" s="167" t="s">
        <v>312</v>
      </c>
      <c r="B506" s="168" t="s">
        <v>349</v>
      </c>
      <c r="C506" s="169">
        <v>0</v>
      </c>
      <c r="D506" s="170">
        <v>0</v>
      </c>
      <c r="E506" s="169">
        <v>2000</v>
      </c>
      <c r="F506" s="170">
        <v>2000</v>
      </c>
      <c r="G506" s="173">
        <v>2000</v>
      </c>
      <c r="H506" s="174"/>
      <c r="I506" s="174"/>
      <c r="J506" s="174"/>
      <c r="K506" s="174"/>
      <c r="L506" s="174"/>
      <c r="M506" s="174"/>
      <c r="N506" s="174"/>
      <c r="O506" s="174"/>
      <c r="P506" s="174"/>
      <c r="R506" s="1"/>
      <c r="W506" s="168" t="s">
        <v>349</v>
      </c>
      <c r="AA506" s="168" t="s">
        <v>349</v>
      </c>
    </row>
    <row r="507" spans="1:27" s="164" customFormat="1" ht="22.5" x14ac:dyDescent="0.2">
      <c r="A507" s="167" t="s">
        <v>313</v>
      </c>
      <c r="B507" s="168" t="s">
        <v>350</v>
      </c>
      <c r="C507" s="169">
        <v>18000</v>
      </c>
      <c r="D507" s="170">
        <v>9000</v>
      </c>
      <c r="E507" s="169">
        <v>9000</v>
      </c>
      <c r="F507" s="170">
        <v>18000</v>
      </c>
      <c r="G507" s="173">
        <v>18000</v>
      </c>
      <c r="H507" s="174"/>
      <c r="I507" s="174"/>
      <c r="J507" s="174"/>
      <c r="K507" s="174"/>
      <c r="L507" s="174"/>
      <c r="M507" s="174"/>
      <c r="N507" s="174"/>
      <c r="O507" s="174"/>
      <c r="P507" s="174"/>
      <c r="R507" s="1"/>
      <c r="W507" s="168" t="s">
        <v>350</v>
      </c>
      <c r="AA507" s="168" t="s">
        <v>350</v>
      </c>
    </row>
    <row r="508" spans="1:27" s="164" customFormat="1" ht="22.5" x14ac:dyDescent="0.2">
      <c r="A508" s="167" t="s">
        <v>314</v>
      </c>
      <c r="B508" s="168" t="s">
        <v>351</v>
      </c>
      <c r="C508" s="169">
        <v>26904.49</v>
      </c>
      <c r="D508" s="170">
        <v>3038.72</v>
      </c>
      <c r="E508" s="169">
        <v>32961.279999999999</v>
      </c>
      <c r="F508" s="170">
        <v>36000</v>
      </c>
      <c r="G508" s="173">
        <v>36000</v>
      </c>
      <c r="H508" s="174"/>
      <c r="I508" s="174"/>
      <c r="J508" s="174"/>
      <c r="K508" s="174"/>
      <c r="L508" s="174"/>
      <c r="M508" s="174"/>
      <c r="N508" s="174"/>
      <c r="O508" s="174"/>
      <c r="P508" s="174"/>
      <c r="R508" s="1"/>
      <c r="W508" s="168" t="s">
        <v>351</v>
      </c>
      <c r="AA508" s="168" t="s">
        <v>351</v>
      </c>
    </row>
    <row r="509" spans="1:27" s="164" customFormat="1" ht="22.5" x14ac:dyDescent="0.2">
      <c r="A509" s="167" t="s">
        <v>355</v>
      </c>
      <c r="B509" s="168" t="s">
        <v>356</v>
      </c>
      <c r="C509" s="169">
        <v>0</v>
      </c>
      <c r="D509" s="170">
        <v>238600</v>
      </c>
      <c r="E509" s="169">
        <v>78200</v>
      </c>
      <c r="F509" s="170">
        <v>316800</v>
      </c>
      <c r="G509" s="173">
        <v>316800</v>
      </c>
      <c r="H509" s="198"/>
      <c r="I509" s="198"/>
      <c r="J509" s="198"/>
      <c r="K509" s="198"/>
      <c r="L509" s="198"/>
      <c r="M509" s="198"/>
      <c r="N509" s="198"/>
      <c r="O509" s="198"/>
      <c r="P509" s="174"/>
      <c r="Q509" s="199"/>
      <c r="R509" s="1"/>
      <c r="V509" s="200">
        <f>400*22*12*6/2</f>
        <v>316800</v>
      </c>
      <c r="W509" s="168" t="s">
        <v>356</v>
      </c>
      <c r="AA509" s="168" t="s">
        <v>356</v>
      </c>
    </row>
    <row r="510" spans="1:27" s="164" customFormat="1" ht="22.5" x14ac:dyDescent="0.2">
      <c r="A510" s="176" t="s">
        <v>414</v>
      </c>
      <c r="B510" s="179" t="s">
        <v>105</v>
      </c>
      <c r="C510" s="169">
        <v>0</v>
      </c>
      <c r="D510" s="170">
        <v>0</v>
      </c>
      <c r="E510" s="169">
        <v>50000</v>
      </c>
      <c r="F510" s="170">
        <v>50000</v>
      </c>
      <c r="G510" s="171">
        <v>10000</v>
      </c>
      <c r="H510" s="172"/>
      <c r="I510" s="172"/>
      <c r="J510" s="172"/>
      <c r="K510" s="172"/>
      <c r="L510" s="172"/>
      <c r="M510" s="172"/>
      <c r="N510" s="172"/>
      <c r="O510" s="172"/>
      <c r="P510" s="172"/>
      <c r="R510" s="180"/>
      <c r="W510" s="182" t="s">
        <v>105</v>
      </c>
      <c r="AA510" s="182" t="s">
        <v>105</v>
      </c>
    </row>
    <row r="511" spans="1:27" s="164" customFormat="1" ht="22.5" x14ac:dyDescent="0.2">
      <c r="A511" s="176" t="s">
        <v>404</v>
      </c>
      <c r="B511" s="179" t="s">
        <v>105</v>
      </c>
      <c r="C511" s="169">
        <v>0</v>
      </c>
      <c r="D511" s="170">
        <v>0</v>
      </c>
      <c r="E511" s="169">
        <v>0</v>
      </c>
      <c r="F511" s="170">
        <v>0</v>
      </c>
      <c r="G511" s="171">
        <v>40000</v>
      </c>
      <c r="H511" s="172"/>
      <c r="I511" s="172"/>
      <c r="J511" s="172"/>
      <c r="K511" s="172"/>
      <c r="L511" s="172"/>
      <c r="M511" s="172"/>
      <c r="N511" s="172"/>
      <c r="O511" s="172"/>
      <c r="P511" s="172"/>
      <c r="R511" s="180"/>
      <c r="W511" s="182" t="s">
        <v>105</v>
      </c>
      <c r="AA511" s="182" t="s">
        <v>105</v>
      </c>
    </row>
    <row r="512" spans="1:27" s="164" customFormat="1" ht="22.5" x14ac:dyDescent="0.2">
      <c r="A512" s="167" t="s">
        <v>415</v>
      </c>
      <c r="B512" s="168" t="s">
        <v>416</v>
      </c>
      <c r="C512" s="169">
        <v>0</v>
      </c>
      <c r="D512" s="170">
        <v>0</v>
      </c>
      <c r="E512" s="169">
        <v>15000</v>
      </c>
      <c r="F512" s="170">
        <v>15000</v>
      </c>
      <c r="G512" s="173">
        <v>15000</v>
      </c>
      <c r="H512" s="174"/>
      <c r="I512" s="174"/>
      <c r="J512" s="174"/>
      <c r="K512" s="174"/>
      <c r="L512" s="174"/>
      <c r="M512" s="174"/>
      <c r="N512" s="174"/>
      <c r="O512" s="174"/>
      <c r="P512" s="174"/>
      <c r="R512" s="1"/>
      <c r="W512" s="168" t="s">
        <v>416</v>
      </c>
      <c r="AA512" s="168" t="s">
        <v>416</v>
      </c>
    </row>
    <row r="513" spans="1:27" s="164" customFormat="1" ht="22.5" x14ac:dyDescent="0.2">
      <c r="A513" s="167" t="s">
        <v>417</v>
      </c>
      <c r="B513" s="168" t="s">
        <v>418</v>
      </c>
      <c r="C513" s="169">
        <v>0</v>
      </c>
      <c r="D513" s="170">
        <v>0</v>
      </c>
      <c r="E513" s="169">
        <v>40000</v>
      </c>
      <c r="F513" s="170">
        <v>40000</v>
      </c>
      <c r="G513" s="173">
        <v>40000</v>
      </c>
      <c r="H513" s="174"/>
      <c r="I513" s="174"/>
      <c r="J513" s="174"/>
      <c r="K513" s="174"/>
      <c r="L513" s="174"/>
      <c r="M513" s="174"/>
      <c r="N513" s="174"/>
      <c r="O513" s="174"/>
      <c r="P513" s="174"/>
      <c r="R513" s="1"/>
      <c r="W513" s="168" t="s">
        <v>418</v>
      </c>
      <c r="AA513" s="168" t="s">
        <v>418</v>
      </c>
    </row>
    <row r="514" spans="1:27" s="164" customFormat="1" ht="22.5" x14ac:dyDescent="0.2">
      <c r="A514" s="167" t="s">
        <v>361</v>
      </c>
      <c r="B514" s="168" t="s">
        <v>362</v>
      </c>
      <c r="C514" s="169">
        <v>0</v>
      </c>
      <c r="D514" s="170">
        <v>2151</v>
      </c>
      <c r="E514" s="169">
        <v>17849</v>
      </c>
      <c r="F514" s="170">
        <v>20000</v>
      </c>
      <c r="G514" s="173">
        <v>20000</v>
      </c>
      <c r="H514" s="174"/>
      <c r="I514" s="174"/>
      <c r="J514" s="174"/>
      <c r="K514" s="174"/>
      <c r="L514" s="174"/>
      <c r="M514" s="174"/>
      <c r="N514" s="174"/>
      <c r="O514" s="174"/>
      <c r="P514" s="174"/>
      <c r="R514" s="1"/>
      <c r="W514" s="168" t="s">
        <v>362</v>
      </c>
      <c r="AA514" s="168" t="s">
        <v>362</v>
      </c>
    </row>
    <row r="515" spans="1:27" s="164" customFormat="1" ht="22.5" x14ac:dyDescent="0.2">
      <c r="A515" s="167" t="s">
        <v>363</v>
      </c>
      <c r="B515" s="168" t="s">
        <v>364</v>
      </c>
      <c r="C515" s="169">
        <v>80000</v>
      </c>
      <c r="D515" s="170">
        <v>90000</v>
      </c>
      <c r="E515" s="169">
        <v>10000</v>
      </c>
      <c r="F515" s="170">
        <v>100000</v>
      </c>
      <c r="G515" s="173">
        <v>100000</v>
      </c>
      <c r="H515" s="174"/>
      <c r="I515" s="174"/>
      <c r="J515" s="174"/>
      <c r="K515" s="174"/>
      <c r="L515" s="174"/>
      <c r="M515" s="174"/>
      <c r="N515" s="174"/>
      <c r="O515" s="174"/>
      <c r="P515" s="174"/>
      <c r="R515" s="1"/>
      <c r="W515" s="168" t="s">
        <v>364</v>
      </c>
      <c r="AA515" s="168" t="s">
        <v>364</v>
      </c>
    </row>
    <row r="516" spans="1:27" s="164" customFormat="1" ht="22.5" x14ac:dyDescent="0.2">
      <c r="A516" s="167" t="s">
        <v>366</v>
      </c>
      <c r="B516" s="168" t="s">
        <v>367</v>
      </c>
      <c r="C516" s="183">
        <v>34875</v>
      </c>
      <c r="D516" s="184">
        <v>870</v>
      </c>
      <c r="E516" s="183">
        <v>49130</v>
      </c>
      <c r="F516" s="184">
        <v>50000</v>
      </c>
      <c r="G516" s="185">
        <v>50000</v>
      </c>
      <c r="H516" s="183"/>
      <c r="I516" s="183"/>
      <c r="J516" s="183"/>
      <c r="K516" s="183"/>
      <c r="L516" s="183"/>
      <c r="M516" s="183"/>
      <c r="N516" s="183"/>
      <c r="O516" s="183"/>
      <c r="P516" s="183"/>
      <c r="R516" s="1"/>
      <c r="W516" s="168" t="s">
        <v>367</v>
      </c>
      <c r="AA516" s="168" t="s">
        <v>367</v>
      </c>
    </row>
    <row r="517" spans="1:27" s="164" customFormat="1" ht="11.25" x14ac:dyDescent="0.2">
      <c r="A517" s="18"/>
      <c r="B517" s="17"/>
      <c r="C517" s="70"/>
      <c r="D517" s="81"/>
      <c r="E517" s="70"/>
      <c r="F517" s="81"/>
      <c r="G517" s="75"/>
    </row>
    <row r="518" spans="1:27" s="164" customFormat="1" ht="11.25" x14ac:dyDescent="0.2">
      <c r="A518" s="26" t="s">
        <v>194</v>
      </c>
      <c r="B518" s="25"/>
      <c r="C518" s="78">
        <f>SUM(C501:C517)</f>
        <v>777595.59</v>
      </c>
      <c r="D518" s="79">
        <f>SUM(D501:D517)</f>
        <v>574323.17999999993</v>
      </c>
      <c r="E518" s="78">
        <f>SUM(E501:E517)</f>
        <v>703476.82000000007</v>
      </c>
      <c r="F518" s="79">
        <f>SUM(F501:F517)</f>
        <v>1277800</v>
      </c>
      <c r="G518" s="80">
        <f>SUM(G501:G517)</f>
        <v>1282800</v>
      </c>
    </row>
    <row r="519" spans="1:27" s="164" customFormat="1" ht="11.25" x14ac:dyDescent="0.2">
      <c r="A519" s="26" t="s">
        <v>195</v>
      </c>
      <c r="B519" s="25"/>
      <c r="C519" s="14"/>
      <c r="D519" s="13"/>
      <c r="E519" s="14"/>
      <c r="F519" s="67"/>
      <c r="G519" s="98"/>
    </row>
    <row r="520" spans="1:27" s="164" customFormat="1" ht="22.5" x14ac:dyDescent="0.2">
      <c r="A520" s="167" t="s">
        <v>419</v>
      </c>
      <c r="B520" s="168" t="s">
        <v>420</v>
      </c>
      <c r="C520" s="275">
        <v>0</v>
      </c>
      <c r="D520" s="228">
        <v>0</v>
      </c>
      <c r="E520" s="275">
        <v>0</v>
      </c>
      <c r="F520" s="228">
        <v>0</v>
      </c>
      <c r="G520" s="171">
        <v>50000</v>
      </c>
      <c r="H520" s="172"/>
      <c r="I520" s="172"/>
      <c r="J520" s="172"/>
      <c r="K520" s="172"/>
      <c r="L520" s="172"/>
      <c r="M520" s="172"/>
      <c r="N520" s="172"/>
      <c r="O520" s="172"/>
      <c r="P520" s="172"/>
      <c r="R520" s="1"/>
      <c r="W520" s="168" t="s">
        <v>420</v>
      </c>
      <c r="AA520" s="168" t="s">
        <v>420</v>
      </c>
    </row>
    <row r="521" spans="1:27" s="164" customFormat="1" ht="22.5" x14ac:dyDescent="0.2">
      <c r="A521" s="167" t="s">
        <v>382</v>
      </c>
      <c r="B521" s="168" t="s">
        <v>383</v>
      </c>
      <c r="C521" s="275">
        <v>0</v>
      </c>
      <c r="D521" s="228">
        <v>0</v>
      </c>
      <c r="E521" s="275">
        <v>0</v>
      </c>
      <c r="F521" s="228">
        <v>0</v>
      </c>
      <c r="G521" s="171">
        <v>50000</v>
      </c>
      <c r="H521" s="172"/>
      <c r="I521" s="172"/>
      <c r="J521" s="172"/>
      <c r="K521" s="172"/>
      <c r="L521" s="172"/>
      <c r="M521" s="172"/>
      <c r="N521" s="172"/>
      <c r="O521" s="172"/>
      <c r="P521" s="172"/>
      <c r="R521" s="1"/>
      <c r="W521" s="168" t="s">
        <v>383</v>
      </c>
      <c r="AA521" s="168" t="s">
        <v>383</v>
      </c>
    </row>
    <row r="522" spans="1:27" s="164" customFormat="1" ht="22.5" x14ac:dyDescent="0.2">
      <c r="A522" s="167" t="s">
        <v>388</v>
      </c>
      <c r="B522" s="168" t="s">
        <v>389</v>
      </c>
      <c r="C522" s="275">
        <v>0</v>
      </c>
      <c r="D522" s="228">
        <v>0</v>
      </c>
      <c r="E522" s="275">
        <v>0</v>
      </c>
      <c r="F522" s="228">
        <v>0</v>
      </c>
      <c r="G522" s="171">
        <v>50000</v>
      </c>
      <c r="H522" s="172"/>
      <c r="I522" s="172"/>
      <c r="J522" s="172"/>
      <c r="K522" s="172"/>
      <c r="L522" s="172"/>
      <c r="M522" s="172"/>
      <c r="N522" s="172"/>
      <c r="O522" s="172"/>
      <c r="P522" s="172"/>
      <c r="R522" s="1"/>
      <c r="W522" s="168" t="s">
        <v>389</v>
      </c>
      <c r="AA522" s="168" t="s">
        <v>389</v>
      </c>
    </row>
    <row r="523" spans="1:27" s="164" customFormat="1" ht="22.5" x14ac:dyDescent="0.2">
      <c r="A523" s="167" t="s">
        <v>390</v>
      </c>
      <c r="B523" s="168" t="s">
        <v>391</v>
      </c>
      <c r="C523" s="277">
        <v>0</v>
      </c>
      <c r="D523" s="226">
        <v>0</v>
      </c>
      <c r="E523" s="277">
        <v>0</v>
      </c>
      <c r="F523" s="226">
        <v>0</v>
      </c>
      <c r="G523" s="276">
        <v>50000</v>
      </c>
      <c r="H523" s="210"/>
      <c r="I523" s="210"/>
      <c r="J523" s="210"/>
      <c r="K523" s="210"/>
      <c r="L523" s="210"/>
      <c r="M523" s="210"/>
      <c r="N523" s="210"/>
      <c r="O523" s="210"/>
      <c r="P523" s="210"/>
      <c r="R523" s="1"/>
      <c r="W523" s="168" t="s">
        <v>391</v>
      </c>
      <c r="AA523" s="168" t="s">
        <v>391</v>
      </c>
    </row>
    <row r="524" spans="1:27" s="164" customFormat="1" ht="11.25" x14ac:dyDescent="0.2">
      <c r="A524" s="18"/>
      <c r="B524" s="17"/>
      <c r="C524" s="266"/>
      <c r="D524" s="267"/>
      <c r="E524" s="266"/>
      <c r="F524" s="267"/>
      <c r="G524" s="126"/>
    </row>
    <row r="525" spans="1:27" s="164" customFormat="1" ht="11.25" x14ac:dyDescent="0.2">
      <c r="A525" s="26" t="s">
        <v>196</v>
      </c>
      <c r="B525" s="25"/>
      <c r="C525" s="78">
        <f>SUM(C520:C524)</f>
        <v>0</v>
      </c>
      <c r="D525" s="79">
        <f>SUM(D520:D524)</f>
        <v>0</v>
      </c>
      <c r="E525" s="78">
        <f>SUM(E520:E524)</f>
        <v>0</v>
      </c>
      <c r="F525" s="79">
        <f>SUM(F520:F524)</f>
        <v>0</v>
      </c>
      <c r="G525" s="80">
        <f>SUM(G520:G524)</f>
        <v>200000</v>
      </c>
    </row>
    <row r="526" spans="1:27" s="164" customFormat="1" ht="11.25" x14ac:dyDescent="0.2">
      <c r="A526" s="26"/>
      <c r="B526" s="25"/>
      <c r="C526" s="78"/>
      <c r="D526" s="79"/>
      <c r="E526" s="78"/>
      <c r="F526" s="79"/>
      <c r="G526" s="80"/>
    </row>
    <row r="527" spans="1:27" s="164" customFormat="1" ht="12" x14ac:dyDescent="0.25">
      <c r="A527" s="38" t="s">
        <v>185</v>
      </c>
      <c r="B527" s="120"/>
      <c r="C527" s="84">
        <f>SUM(C499+C518+C525)</f>
        <v>4917950.47</v>
      </c>
      <c r="D527" s="83">
        <f>SUM(D499+D518+D525)</f>
        <v>2511413.4900000002</v>
      </c>
      <c r="E527" s="84">
        <f>SUM(E499+E518+E525)</f>
        <v>3001819.0399999991</v>
      </c>
      <c r="F527" s="83">
        <f>SUM(F499+F518+F525)</f>
        <v>5513232.5300000003</v>
      </c>
      <c r="G527" s="85">
        <f>SUM(G499+G518+G525)</f>
        <v>5926188.3399999999</v>
      </c>
    </row>
    <row r="528" spans="1:27" s="164" customFormat="1" ht="11.25" x14ac:dyDescent="0.2">
      <c r="A528" s="39"/>
      <c r="B528" s="42"/>
      <c r="C528" s="240"/>
      <c r="D528" s="240"/>
      <c r="E528" s="240"/>
      <c r="F528" s="240"/>
      <c r="G528" s="227"/>
    </row>
    <row r="529" spans="1:7" s="164" customFormat="1" ht="11.25" x14ac:dyDescent="0.2">
      <c r="A529" s="24" t="s">
        <v>165</v>
      </c>
      <c r="B529" s="42"/>
      <c r="C529" s="40"/>
      <c r="D529" s="40"/>
      <c r="E529" s="40"/>
      <c r="F529" s="40"/>
      <c r="G529" s="41"/>
    </row>
    <row r="530" spans="1:7" s="164" customFormat="1" ht="11.25" x14ac:dyDescent="0.2">
      <c r="A530" s="39"/>
      <c r="B530" s="42"/>
      <c r="C530" s="40"/>
      <c r="D530" s="40"/>
      <c r="E530" s="40"/>
      <c r="F530" s="40"/>
      <c r="G530" s="41"/>
    </row>
    <row r="531" spans="1:7" ht="23.25" x14ac:dyDescent="0.25">
      <c r="A531" s="39" t="s">
        <v>166</v>
      </c>
      <c r="B531" s="42" t="s">
        <v>167</v>
      </c>
      <c r="C531" s="40"/>
      <c r="D531" s="40"/>
      <c r="E531" s="43" t="s">
        <v>168</v>
      </c>
      <c r="F531" s="14"/>
      <c r="G531" s="41"/>
    </row>
    <row r="532" spans="1:7" x14ac:dyDescent="0.25">
      <c r="A532" s="39"/>
      <c r="B532" s="42"/>
      <c r="C532" s="40"/>
      <c r="D532" s="40"/>
      <c r="E532" s="43"/>
      <c r="F532" s="14"/>
      <c r="G532" s="41"/>
    </row>
    <row r="533" spans="1:7" ht="22.5" x14ac:dyDescent="0.25">
      <c r="A533" s="87" t="s">
        <v>212</v>
      </c>
      <c r="C533" s="337" t="s">
        <v>187</v>
      </c>
      <c r="D533" s="337"/>
      <c r="E533" s="14"/>
      <c r="F533" s="337" t="s">
        <v>188</v>
      </c>
      <c r="G533" s="338"/>
    </row>
    <row r="534" spans="1:7" x14ac:dyDescent="0.25">
      <c r="A534" s="44"/>
      <c r="B534" s="89"/>
      <c r="C534" s="45"/>
      <c r="D534" s="45"/>
      <c r="E534" s="45"/>
      <c r="F534" s="45"/>
      <c r="G534" s="46"/>
    </row>
    <row r="540" spans="1:7" ht="24.75" x14ac:dyDescent="0.25">
      <c r="A540" s="47" t="s">
        <v>175</v>
      </c>
      <c r="B540" s="48"/>
      <c r="C540" s="49"/>
      <c r="D540" s="49"/>
      <c r="E540" s="49"/>
      <c r="F540" s="2" t="s">
        <v>189</v>
      </c>
      <c r="G540" s="49"/>
    </row>
    <row r="541" spans="1:7" ht="33" x14ac:dyDescent="0.25">
      <c r="A541" s="50" t="s">
        <v>177</v>
      </c>
      <c r="B541" s="51"/>
      <c r="C541" s="52"/>
      <c r="D541" s="52"/>
      <c r="E541" s="52"/>
      <c r="F541" s="52"/>
      <c r="G541" s="52"/>
    </row>
    <row r="542" spans="1:7" x14ac:dyDescent="0.25">
      <c r="A542" s="332" t="s">
        <v>1</v>
      </c>
      <c r="B542" s="332"/>
      <c r="C542" s="332"/>
      <c r="D542" s="332"/>
      <c r="E542" s="332"/>
      <c r="F542" s="332"/>
      <c r="G542" s="332"/>
    </row>
    <row r="543" spans="1:7" x14ac:dyDescent="0.25">
      <c r="A543" s="53" t="s">
        <v>2</v>
      </c>
      <c r="B543" s="328" t="s">
        <v>280</v>
      </c>
      <c r="C543" s="328"/>
      <c r="D543" s="328"/>
      <c r="E543" s="328"/>
      <c r="F543" s="54"/>
      <c r="G543" s="54"/>
    </row>
    <row r="544" spans="1:7" x14ac:dyDescent="0.25">
      <c r="A544" s="72" t="s">
        <v>3</v>
      </c>
      <c r="B544" s="339" t="s">
        <v>213</v>
      </c>
      <c r="C544" s="339"/>
      <c r="D544" s="339"/>
      <c r="E544" s="339"/>
      <c r="F544" s="91"/>
      <c r="G544" s="91"/>
    </row>
    <row r="545" spans="1:27" x14ac:dyDescent="0.25">
      <c r="A545" s="72" t="s">
        <v>4</v>
      </c>
      <c r="B545" s="55"/>
      <c r="C545" s="5"/>
      <c r="D545" s="5"/>
      <c r="E545" s="5"/>
      <c r="F545" s="5"/>
      <c r="G545" s="5"/>
    </row>
    <row r="546" spans="1:27" x14ac:dyDescent="0.25">
      <c r="A546" s="6"/>
      <c r="B546" s="12"/>
      <c r="C546" s="7"/>
      <c r="D546" s="335" t="s">
        <v>6</v>
      </c>
      <c r="E546" s="336"/>
      <c r="F546" s="335"/>
      <c r="G546" s="7"/>
    </row>
    <row r="547" spans="1:27" ht="31.5" x14ac:dyDescent="0.25">
      <c r="A547" s="10" t="s">
        <v>7</v>
      </c>
      <c r="B547" s="11" t="s">
        <v>8</v>
      </c>
      <c r="C547" s="11" t="s">
        <v>9</v>
      </c>
      <c r="D547" s="92" t="s">
        <v>10</v>
      </c>
      <c r="E547" s="56" t="s">
        <v>11</v>
      </c>
      <c r="F547" s="12" t="s">
        <v>12</v>
      </c>
      <c r="G547" s="11" t="s">
        <v>13</v>
      </c>
    </row>
    <row r="548" spans="1:27" x14ac:dyDescent="0.25">
      <c r="A548" s="57" t="s">
        <v>14</v>
      </c>
      <c r="B548" s="58" t="s">
        <v>15</v>
      </c>
      <c r="C548" s="59" t="s">
        <v>16</v>
      </c>
      <c r="D548" s="58" t="s">
        <v>17</v>
      </c>
      <c r="E548" s="60" t="s">
        <v>18</v>
      </c>
      <c r="F548" s="59" t="s">
        <v>19</v>
      </c>
      <c r="G548" s="58" t="s">
        <v>20</v>
      </c>
    </row>
    <row r="549" spans="1:27" x14ac:dyDescent="0.25">
      <c r="A549" s="61" t="s">
        <v>21</v>
      </c>
      <c r="B549" s="62"/>
      <c r="C549" s="63"/>
      <c r="D549" s="64"/>
      <c r="E549" s="63"/>
      <c r="F549" s="64"/>
      <c r="G549" s="65"/>
    </row>
    <row r="550" spans="1:27" x14ac:dyDescent="0.25">
      <c r="A550" s="66" t="s">
        <v>22</v>
      </c>
      <c r="B550" s="25"/>
      <c r="C550" s="14"/>
      <c r="D550" s="13"/>
      <c r="E550" s="14"/>
      <c r="F550" s="13"/>
      <c r="G550" s="15"/>
    </row>
    <row r="551" spans="1:27" s="164" customFormat="1" ht="22.5" x14ac:dyDescent="0.2">
      <c r="A551" s="167" t="s">
        <v>281</v>
      </c>
      <c r="B551" s="168" t="s">
        <v>325</v>
      </c>
      <c r="C551" s="169">
        <v>659606.02</v>
      </c>
      <c r="D551" s="170">
        <v>0</v>
      </c>
      <c r="E551" s="169">
        <v>729630</v>
      </c>
      <c r="F551" s="170">
        <v>729630</v>
      </c>
      <c r="G551" s="171">
        <v>1016628</v>
      </c>
      <c r="H551" s="19"/>
      <c r="I551" s="19"/>
      <c r="J551" s="19"/>
      <c r="K551" s="19"/>
      <c r="L551" s="19"/>
      <c r="M551" s="19"/>
      <c r="N551" s="19"/>
      <c r="O551" s="19"/>
      <c r="P551" s="19"/>
      <c r="Q551" s="189"/>
      <c r="R551" s="1"/>
      <c r="S551" s="206"/>
      <c r="V551" s="189" t="s">
        <v>24</v>
      </c>
      <c r="W551" s="168" t="s">
        <v>325</v>
      </c>
      <c r="X551" s="166">
        <v>1016628</v>
      </c>
      <c r="AA551" s="168" t="s">
        <v>325</v>
      </c>
    </row>
    <row r="552" spans="1:27" s="164" customFormat="1" ht="22.5" x14ac:dyDescent="0.2">
      <c r="A552" s="167" t="s">
        <v>282</v>
      </c>
      <c r="B552" s="168" t="s">
        <v>326</v>
      </c>
      <c r="C552" s="169">
        <v>2086205.55</v>
      </c>
      <c r="D552" s="170">
        <v>1640633.85</v>
      </c>
      <c r="E552" s="169">
        <v>184566.14999999991</v>
      </c>
      <c r="F552" s="170">
        <v>1825200</v>
      </c>
      <c r="G552" s="224">
        <v>2849418</v>
      </c>
      <c r="H552" s="19"/>
      <c r="I552" s="19"/>
      <c r="J552" s="19"/>
      <c r="K552" s="19"/>
      <c r="L552" s="19"/>
      <c r="M552" s="19"/>
      <c r="N552" s="19"/>
      <c r="O552" s="19"/>
      <c r="P552" s="19"/>
      <c r="Q552" s="189"/>
      <c r="R552" s="1"/>
      <c r="S552" s="206"/>
      <c r="V552" s="189" t="s">
        <v>26</v>
      </c>
      <c r="W552" s="168" t="s">
        <v>326</v>
      </c>
      <c r="X552" s="166">
        <v>3799224</v>
      </c>
      <c r="AA552" s="168" t="s">
        <v>326</v>
      </c>
    </row>
    <row r="553" spans="1:27" s="164" customFormat="1" ht="22.5" x14ac:dyDescent="0.2">
      <c r="A553" s="167" t="s">
        <v>283</v>
      </c>
      <c r="B553" s="168" t="s">
        <v>327</v>
      </c>
      <c r="C553" s="169">
        <v>406000</v>
      </c>
      <c r="D553" s="170">
        <v>309000</v>
      </c>
      <c r="E553" s="169">
        <v>27000</v>
      </c>
      <c r="F553" s="170">
        <v>336000</v>
      </c>
      <c r="G553" s="171">
        <v>648000</v>
      </c>
      <c r="H553" s="19"/>
      <c r="I553" s="19"/>
      <c r="J553" s="19"/>
      <c r="K553" s="19"/>
      <c r="L553" s="19"/>
      <c r="M553" s="19"/>
      <c r="N553" s="19"/>
      <c r="O553" s="19"/>
      <c r="P553" s="19"/>
      <c r="Q553" s="189"/>
      <c r="R553" s="1"/>
      <c r="S553" s="206"/>
      <c r="V553" s="189" t="s">
        <v>28</v>
      </c>
      <c r="W553" s="168" t="s">
        <v>327</v>
      </c>
      <c r="X553" s="166">
        <v>648000</v>
      </c>
      <c r="AA553" s="168" t="s">
        <v>327</v>
      </c>
    </row>
    <row r="554" spans="1:27" s="164" customFormat="1" ht="22.5" x14ac:dyDescent="0.2">
      <c r="A554" s="167" t="s">
        <v>284</v>
      </c>
      <c r="B554" s="168" t="s">
        <v>328</v>
      </c>
      <c r="C554" s="169">
        <v>54000</v>
      </c>
      <c r="D554" s="170">
        <v>0</v>
      </c>
      <c r="E554" s="169">
        <v>60750</v>
      </c>
      <c r="F554" s="170">
        <v>60750</v>
      </c>
      <c r="G554" s="171">
        <v>91800</v>
      </c>
      <c r="H554" s="19"/>
      <c r="I554" s="19"/>
      <c r="J554" s="19"/>
      <c r="K554" s="19"/>
      <c r="L554" s="19"/>
      <c r="M554" s="19"/>
      <c r="N554" s="19"/>
      <c r="O554" s="19"/>
      <c r="P554" s="19"/>
      <c r="Q554" s="189"/>
      <c r="R554" s="1"/>
      <c r="S554" s="206"/>
      <c r="V554" s="189" t="s">
        <v>30</v>
      </c>
      <c r="W554" s="168" t="s">
        <v>328</v>
      </c>
      <c r="X554" s="166">
        <v>91800</v>
      </c>
      <c r="AA554" s="168" t="s">
        <v>328</v>
      </c>
    </row>
    <row r="555" spans="1:27" s="164" customFormat="1" ht="22.5" x14ac:dyDescent="0.2">
      <c r="A555" s="167" t="s">
        <v>285</v>
      </c>
      <c r="B555" s="168" t="s">
        <v>329</v>
      </c>
      <c r="C555" s="169">
        <v>54000</v>
      </c>
      <c r="D555" s="170">
        <v>0</v>
      </c>
      <c r="E555" s="169">
        <v>60750</v>
      </c>
      <c r="F555" s="170">
        <v>60750</v>
      </c>
      <c r="G555" s="171">
        <v>91800</v>
      </c>
      <c r="H555" s="19"/>
      <c r="I555" s="19"/>
      <c r="J555" s="19"/>
      <c r="K555" s="19"/>
      <c r="L555" s="19"/>
      <c r="M555" s="19"/>
      <c r="N555" s="19"/>
      <c r="O555" s="19"/>
      <c r="P555" s="19"/>
      <c r="Q555" s="189"/>
      <c r="R555" s="1"/>
      <c r="S555" s="206"/>
      <c r="V555" s="189" t="s">
        <v>32</v>
      </c>
      <c r="W555" s="168" t="s">
        <v>329</v>
      </c>
      <c r="X555" s="166">
        <v>91800</v>
      </c>
      <c r="AA555" s="168" t="s">
        <v>329</v>
      </c>
    </row>
    <row r="556" spans="1:27" s="164" customFormat="1" ht="22.5" x14ac:dyDescent="0.2">
      <c r="A556" s="167" t="s">
        <v>286</v>
      </c>
      <c r="B556" s="168" t="s">
        <v>330</v>
      </c>
      <c r="C556" s="169">
        <v>108000</v>
      </c>
      <c r="D556" s="170">
        <v>144000</v>
      </c>
      <c r="E556" s="169">
        <v>0</v>
      </c>
      <c r="F556" s="170">
        <v>144000</v>
      </c>
      <c r="G556" s="171">
        <v>189000</v>
      </c>
      <c r="H556" s="19"/>
      <c r="I556" s="19"/>
      <c r="J556" s="19"/>
      <c r="K556" s="19"/>
      <c r="L556" s="19"/>
      <c r="M556" s="19"/>
      <c r="N556" s="19"/>
      <c r="O556" s="19"/>
      <c r="P556" s="19"/>
      <c r="Q556" s="189"/>
      <c r="R556" s="1"/>
      <c r="S556" s="206"/>
      <c r="V556" s="189" t="s">
        <v>34</v>
      </c>
      <c r="W556" s="168" t="s">
        <v>330</v>
      </c>
      <c r="X556" s="166">
        <v>189000</v>
      </c>
      <c r="AA556" s="168" t="s">
        <v>330</v>
      </c>
    </row>
    <row r="557" spans="1:27" s="164" customFormat="1" ht="22.5" x14ac:dyDescent="0.2">
      <c r="A557" s="167" t="s">
        <v>289</v>
      </c>
      <c r="B557" s="168" t="s">
        <v>331</v>
      </c>
      <c r="C557" s="169">
        <v>0</v>
      </c>
      <c r="D557" s="170">
        <v>0</v>
      </c>
      <c r="E557" s="169">
        <v>5000</v>
      </c>
      <c r="F557" s="170">
        <v>5000</v>
      </c>
      <c r="G557" s="175">
        <v>0</v>
      </c>
      <c r="H557" s="169"/>
      <c r="I557" s="169"/>
      <c r="J557" s="169"/>
      <c r="K557" s="169"/>
      <c r="L557" s="169"/>
      <c r="M557" s="169"/>
      <c r="N557" s="169"/>
      <c r="O557" s="169"/>
      <c r="P557" s="169"/>
      <c r="R557" s="1"/>
      <c r="W557" s="168" t="s">
        <v>331</v>
      </c>
      <c r="AA557" s="168" t="s">
        <v>331</v>
      </c>
    </row>
    <row r="558" spans="1:27" s="164" customFormat="1" ht="22.5" x14ac:dyDescent="0.2">
      <c r="A558" s="167" t="s">
        <v>291</v>
      </c>
      <c r="B558" s="168" t="s">
        <v>332</v>
      </c>
      <c r="C558" s="169">
        <v>37984.32</v>
      </c>
      <c r="D558" s="170">
        <v>0</v>
      </c>
      <c r="E558" s="169">
        <v>200000</v>
      </c>
      <c r="F558" s="170">
        <v>200000</v>
      </c>
      <c r="G558" s="171">
        <v>200000</v>
      </c>
      <c r="H558" s="19"/>
      <c r="I558" s="19"/>
      <c r="J558" s="19"/>
      <c r="K558" s="19"/>
      <c r="L558" s="19"/>
      <c r="M558" s="19"/>
      <c r="N558" s="19"/>
      <c r="O558" s="19"/>
      <c r="P558" s="19"/>
      <c r="Q558" s="189"/>
      <c r="R558" s="1"/>
      <c r="S558" s="206"/>
      <c r="V558" s="189" t="s">
        <v>37</v>
      </c>
      <c r="W558" s="168" t="s">
        <v>332</v>
      </c>
      <c r="X558" s="166">
        <v>200000</v>
      </c>
      <c r="AA558" s="168" t="s">
        <v>332</v>
      </c>
    </row>
    <row r="559" spans="1:27" s="164" customFormat="1" ht="22.5" x14ac:dyDescent="0.2">
      <c r="A559" s="167" t="s">
        <v>292</v>
      </c>
      <c r="B559" s="168" t="s">
        <v>333</v>
      </c>
      <c r="C559" s="169">
        <v>516816</v>
      </c>
      <c r="D559" s="170">
        <v>304200</v>
      </c>
      <c r="E559" s="169">
        <v>162140</v>
      </c>
      <c r="F559" s="170">
        <v>466340</v>
      </c>
      <c r="G559" s="224">
        <v>723491.5</v>
      </c>
      <c r="H559" s="19"/>
      <c r="I559" s="19"/>
      <c r="J559" s="19"/>
      <c r="K559" s="19"/>
      <c r="L559" s="19"/>
      <c r="M559" s="19"/>
      <c r="N559" s="19"/>
      <c r="O559" s="19"/>
      <c r="P559" s="19"/>
      <c r="Q559" s="189"/>
      <c r="R559" s="1"/>
      <c r="S559" s="206"/>
      <c r="V559" s="189" t="s">
        <v>39</v>
      </c>
      <c r="W559" s="168" t="s">
        <v>333</v>
      </c>
      <c r="X559" s="166">
        <v>802642</v>
      </c>
      <c r="AA559" s="168" t="s">
        <v>333</v>
      </c>
    </row>
    <row r="560" spans="1:27" s="164" customFormat="1" ht="22.5" x14ac:dyDescent="0.2">
      <c r="A560" s="167" t="s">
        <v>293</v>
      </c>
      <c r="B560" s="168" t="s">
        <v>334</v>
      </c>
      <c r="C560" s="169">
        <v>88000</v>
      </c>
      <c r="D560" s="170">
        <v>0</v>
      </c>
      <c r="E560" s="169">
        <v>70000</v>
      </c>
      <c r="F560" s="170">
        <v>70000</v>
      </c>
      <c r="G560" s="224">
        <v>102500</v>
      </c>
      <c r="H560" s="19"/>
      <c r="I560" s="19"/>
      <c r="J560" s="19"/>
      <c r="K560" s="19"/>
      <c r="L560" s="19"/>
      <c r="M560" s="19"/>
      <c r="N560" s="19"/>
      <c r="O560" s="19"/>
      <c r="P560" s="19"/>
      <c r="Q560" s="189"/>
      <c r="R560" s="1"/>
      <c r="S560" s="206"/>
      <c r="V560" s="189" t="s">
        <v>41</v>
      </c>
      <c r="W560" s="168" t="s">
        <v>334</v>
      </c>
      <c r="X560" s="166">
        <v>135000</v>
      </c>
      <c r="AA560" s="168" t="s">
        <v>334</v>
      </c>
    </row>
    <row r="561" spans="1:27" s="164" customFormat="1" ht="22.5" x14ac:dyDescent="0.2">
      <c r="A561" s="167" t="s">
        <v>294</v>
      </c>
      <c r="B561" s="168" t="s">
        <v>335</v>
      </c>
      <c r="C561" s="169">
        <v>280000</v>
      </c>
      <c r="D561" s="170">
        <v>0</v>
      </c>
      <c r="E561" s="169">
        <v>0</v>
      </c>
      <c r="F561" s="170">
        <v>0</v>
      </c>
      <c r="G561" s="175">
        <v>0</v>
      </c>
      <c r="H561" s="169"/>
      <c r="I561" s="169"/>
      <c r="J561" s="169"/>
      <c r="K561" s="169"/>
      <c r="L561" s="169"/>
      <c r="M561" s="169"/>
      <c r="N561" s="169"/>
      <c r="O561" s="169"/>
      <c r="P561" s="169"/>
      <c r="R561" s="1"/>
      <c r="W561" s="168" t="s">
        <v>335</v>
      </c>
      <c r="AA561" s="168" t="s">
        <v>335</v>
      </c>
    </row>
    <row r="562" spans="1:27" s="164" customFormat="1" ht="22.5" x14ac:dyDescent="0.2">
      <c r="A562" s="167" t="s">
        <v>295</v>
      </c>
      <c r="B562" s="168" t="s">
        <v>336</v>
      </c>
      <c r="C562" s="169">
        <v>350343.62</v>
      </c>
      <c r="D562" s="170">
        <v>217302.97</v>
      </c>
      <c r="E562" s="169">
        <v>118461.82999999999</v>
      </c>
      <c r="F562" s="170">
        <v>335764.8</v>
      </c>
      <c r="G562" s="224">
        <v>463925.52</v>
      </c>
      <c r="H562" s="19"/>
      <c r="I562" s="19"/>
      <c r="J562" s="19"/>
      <c r="K562" s="19"/>
      <c r="L562" s="19"/>
      <c r="M562" s="19"/>
      <c r="N562" s="19"/>
      <c r="O562" s="19"/>
      <c r="P562" s="19"/>
      <c r="Q562" s="189"/>
      <c r="R562" s="1"/>
      <c r="S562" s="206"/>
      <c r="V562" s="189" t="s">
        <v>43</v>
      </c>
      <c r="W562" s="168" t="s">
        <v>336</v>
      </c>
      <c r="X562" s="166">
        <v>577902.24</v>
      </c>
      <c r="AA562" s="168" t="s">
        <v>336</v>
      </c>
    </row>
    <row r="563" spans="1:27" s="164" customFormat="1" ht="22.5" x14ac:dyDescent="0.2">
      <c r="A563" s="167" t="s">
        <v>296</v>
      </c>
      <c r="B563" s="168" t="s">
        <v>337</v>
      </c>
      <c r="C563" s="169">
        <v>20400</v>
      </c>
      <c r="D563" s="170">
        <v>28400</v>
      </c>
      <c r="E563" s="169">
        <v>-11600</v>
      </c>
      <c r="F563" s="170">
        <v>16800</v>
      </c>
      <c r="G563" s="224">
        <v>49200</v>
      </c>
      <c r="H563" s="19"/>
      <c r="I563" s="19"/>
      <c r="J563" s="19"/>
      <c r="K563" s="19"/>
      <c r="L563" s="19"/>
      <c r="M563" s="19"/>
      <c r="N563" s="19"/>
      <c r="O563" s="19"/>
      <c r="P563" s="19"/>
      <c r="Q563" s="189"/>
      <c r="R563" s="1"/>
      <c r="S563" s="206"/>
      <c r="V563" s="189" t="s">
        <v>45</v>
      </c>
      <c r="W563" s="168" t="s">
        <v>337</v>
      </c>
      <c r="X563" s="166">
        <v>64800</v>
      </c>
      <c r="AA563" s="168" t="s">
        <v>337</v>
      </c>
    </row>
    <row r="564" spans="1:27" s="164" customFormat="1" ht="22.5" x14ac:dyDescent="0.2">
      <c r="A564" s="167" t="s">
        <v>297</v>
      </c>
      <c r="B564" s="168" t="s">
        <v>338</v>
      </c>
      <c r="C564" s="169">
        <v>60648.29</v>
      </c>
      <c r="D564" s="170">
        <v>45337.5</v>
      </c>
      <c r="E564" s="169">
        <v>24613.5</v>
      </c>
      <c r="F564" s="170">
        <v>69951</v>
      </c>
      <c r="G564" s="224">
        <v>96651.15</v>
      </c>
      <c r="H564" s="19"/>
      <c r="I564" s="19"/>
      <c r="J564" s="19"/>
      <c r="K564" s="19"/>
      <c r="L564" s="19"/>
      <c r="M564" s="19"/>
      <c r="N564" s="19"/>
      <c r="O564" s="19"/>
      <c r="P564" s="19"/>
      <c r="Q564" s="189"/>
      <c r="R564" s="1"/>
      <c r="S564" s="206"/>
      <c r="V564" s="189" t="s">
        <v>47</v>
      </c>
      <c r="W564" s="168" t="s">
        <v>338</v>
      </c>
      <c r="X564" s="166">
        <v>120396.3</v>
      </c>
      <c r="AA564" s="168" t="s">
        <v>338</v>
      </c>
    </row>
    <row r="565" spans="1:27" s="164" customFormat="1" ht="22.5" x14ac:dyDescent="0.2">
      <c r="A565" s="167" t="s">
        <v>298</v>
      </c>
      <c r="B565" s="168" t="s">
        <v>339</v>
      </c>
      <c r="C565" s="169">
        <v>20400</v>
      </c>
      <c r="D565" s="170">
        <v>15500</v>
      </c>
      <c r="E565" s="169">
        <v>1300</v>
      </c>
      <c r="F565" s="170">
        <v>16800</v>
      </c>
      <c r="G565" s="224">
        <v>24600</v>
      </c>
      <c r="H565" s="19"/>
      <c r="I565" s="19"/>
      <c r="J565" s="19"/>
      <c r="K565" s="19"/>
      <c r="L565" s="19"/>
      <c r="M565" s="19"/>
      <c r="N565" s="19"/>
      <c r="O565" s="19"/>
      <c r="P565" s="19"/>
      <c r="Q565" s="189"/>
      <c r="R565" s="1"/>
      <c r="S565" s="206"/>
      <c r="V565" s="189" t="s">
        <v>49</v>
      </c>
      <c r="W565" s="168" t="s">
        <v>339</v>
      </c>
      <c r="X565" s="166">
        <v>32400</v>
      </c>
      <c r="AA565" s="168" t="s">
        <v>339</v>
      </c>
    </row>
    <row r="566" spans="1:27" s="164" customFormat="1" ht="11.25" x14ac:dyDescent="0.2">
      <c r="A566" s="235" t="s">
        <v>407</v>
      </c>
      <c r="B566" s="168"/>
      <c r="C566" s="169"/>
      <c r="D566" s="170"/>
      <c r="E566" s="169"/>
      <c r="F566" s="170"/>
      <c r="G566" s="229"/>
      <c r="H566" s="216"/>
      <c r="I566" s="216"/>
      <c r="J566" s="216"/>
      <c r="K566" s="216"/>
      <c r="L566" s="216"/>
      <c r="M566" s="216"/>
      <c r="N566" s="216"/>
      <c r="O566" s="216"/>
      <c r="P566" s="216"/>
      <c r="R566" s="1"/>
      <c r="W566" s="168"/>
      <c r="AA566" s="168"/>
    </row>
    <row r="567" spans="1:27" s="164" customFormat="1" ht="22.5" x14ac:dyDescent="0.2">
      <c r="A567" s="167" t="s">
        <v>408</v>
      </c>
      <c r="B567" s="168" t="s">
        <v>274</v>
      </c>
      <c r="C567" s="169">
        <v>53873</v>
      </c>
      <c r="D567" s="170">
        <v>0</v>
      </c>
      <c r="E567" s="169">
        <v>0</v>
      </c>
      <c r="F567" s="170">
        <v>0</v>
      </c>
      <c r="G567" s="175">
        <v>0</v>
      </c>
      <c r="H567" s="169"/>
      <c r="I567" s="169"/>
      <c r="J567" s="169"/>
      <c r="K567" s="169"/>
      <c r="L567" s="169"/>
      <c r="M567" s="169"/>
      <c r="N567" s="169"/>
      <c r="O567" s="169"/>
      <c r="P567" s="169"/>
      <c r="R567" s="1"/>
      <c r="W567" s="168" t="s">
        <v>274</v>
      </c>
      <c r="AA567" s="168" t="s">
        <v>274</v>
      </c>
    </row>
    <row r="568" spans="1:27" s="164" customFormat="1" ht="22.5" x14ac:dyDescent="0.2">
      <c r="A568" s="167" t="s">
        <v>340</v>
      </c>
      <c r="B568" s="168" t="s">
        <v>409</v>
      </c>
      <c r="C568" s="183">
        <v>0</v>
      </c>
      <c r="D568" s="184">
        <v>64279.41</v>
      </c>
      <c r="E568" s="183">
        <v>48091.509999999995</v>
      </c>
      <c r="F568" s="184">
        <v>112370.92</v>
      </c>
      <c r="G568" s="185">
        <v>76289.53</v>
      </c>
      <c r="H568" s="183"/>
      <c r="I568" s="183"/>
      <c r="J568" s="183"/>
      <c r="K568" s="183"/>
      <c r="L568" s="183"/>
      <c r="M568" s="183"/>
      <c r="N568" s="183"/>
      <c r="O568" s="183"/>
      <c r="P568" s="183"/>
      <c r="Q568" s="189"/>
      <c r="R568" s="1"/>
      <c r="S568" s="206"/>
      <c r="V568" s="189" t="s">
        <v>56</v>
      </c>
      <c r="W568" s="168" t="s">
        <v>409</v>
      </c>
      <c r="X568" s="166">
        <v>46696.800000000003</v>
      </c>
      <c r="AA568" s="168" t="s">
        <v>409</v>
      </c>
    </row>
    <row r="569" spans="1:27" s="164" customFormat="1" ht="11.25" x14ac:dyDescent="0.2">
      <c r="A569" s="24"/>
      <c r="B569" s="17"/>
      <c r="C569" s="70"/>
      <c r="D569" s="23"/>
      <c r="E569" s="93"/>
      <c r="F569" s="23"/>
      <c r="G569" s="271"/>
    </row>
    <row r="570" spans="1:27" s="164" customFormat="1" ht="11.25" x14ac:dyDescent="0.2">
      <c r="A570" s="26" t="s">
        <v>202</v>
      </c>
      <c r="B570" s="25"/>
      <c r="C570" s="78">
        <f>SUM(C551:C569)</f>
        <v>4796276.8000000007</v>
      </c>
      <c r="D570" s="79">
        <f>SUM(D551:D569)</f>
        <v>2768653.7300000004</v>
      </c>
      <c r="E570" s="78">
        <f>SUM(E551:E569)</f>
        <v>1680702.99</v>
      </c>
      <c r="F570" s="79">
        <f>SUM(F551:F569)</f>
        <v>4449356.72</v>
      </c>
      <c r="G570" s="80">
        <f>SUM(G551:G569)</f>
        <v>6623303.7000000002</v>
      </c>
    </row>
    <row r="571" spans="1:27" s="164" customFormat="1" ht="11.25" x14ac:dyDescent="0.2">
      <c r="A571" s="69" t="s">
        <v>207</v>
      </c>
      <c r="B571" s="25"/>
      <c r="C571" s="14"/>
      <c r="D571" s="13"/>
      <c r="E571" s="14"/>
      <c r="F571" s="67"/>
      <c r="G571" s="98"/>
    </row>
    <row r="572" spans="1:27" s="164" customFormat="1" ht="22.5" x14ac:dyDescent="0.2">
      <c r="A572" s="167" t="s">
        <v>304</v>
      </c>
      <c r="B572" s="168" t="s">
        <v>341</v>
      </c>
      <c r="C572" s="169">
        <v>103187.2</v>
      </c>
      <c r="D572" s="170">
        <v>0</v>
      </c>
      <c r="E572" s="169">
        <v>50000</v>
      </c>
      <c r="F572" s="170">
        <v>50000</v>
      </c>
      <c r="G572" s="175">
        <v>50000</v>
      </c>
      <c r="H572" s="169"/>
      <c r="I572" s="169"/>
      <c r="J572" s="169"/>
      <c r="K572" s="169"/>
      <c r="L572" s="169"/>
      <c r="M572" s="169"/>
      <c r="N572" s="169"/>
      <c r="O572" s="169"/>
      <c r="P572" s="169"/>
      <c r="R572" s="1"/>
      <c r="W572" s="168" t="s">
        <v>341</v>
      </c>
      <c r="AA572" s="168" t="s">
        <v>341</v>
      </c>
    </row>
    <row r="573" spans="1:27" s="164" customFormat="1" ht="22.5" x14ac:dyDescent="0.2">
      <c r="A573" s="167" t="s">
        <v>306</v>
      </c>
      <c r="B573" s="168" t="s">
        <v>343</v>
      </c>
      <c r="C573" s="169">
        <v>2922.73</v>
      </c>
      <c r="D573" s="170">
        <v>4000</v>
      </c>
      <c r="E573" s="169">
        <v>36000</v>
      </c>
      <c r="F573" s="170">
        <v>40000</v>
      </c>
      <c r="G573" s="175">
        <v>40000</v>
      </c>
      <c r="H573" s="169"/>
      <c r="I573" s="169"/>
      <c r="J573" s="169"/>
      <c r="K573" s="169"/>
      <c r="L573" s="169"/>
      <c r="M573" s="169"/>
      <c r="N573" s="169"/>
      <c r="O573" s="169"/>
      <c r="P573" s="169"/>
      <c r="R573" s="1"/>
      <c r="W573" s="168" t="s">
        <v>343</v>
      </c>
      <c r="AA573" s="168" t="s">
        <v>343</v>
      </c>
    </row>
    <row r="574" spans="1:27" s="164" customFormat="1" ht="22.5" x14ac:dyDescent="0.2">
      <c r="A574" s="167" t="s">
        <v>344</v>
      </c>
      <c r="B574" s="168" t="s">
        <v>345</v>
      </c>
      <c r="C574" s="169">
        <v>79690</v>
      </c>
      <c r="D574" s="170">
        <v>10992.61</v>
      </c>
      <c r="E574" s="169">
        <v>69007.39</v>
      </c>
      <c r="F574" s="170">
        <v>80000</v>
      </c>
      <c r="G574" s="175">
        <v>80000</v>
      </c>
      <c r="H574" s="169"/>
      <c r="I574" s="169"/>
      <c r="J574" s="169"/>
      <c r="K574" s="169"/>
      <c r="L574" s="169"/>
      <c r="M574" s="169"/>
      <c r="N574" s="169"/>
      <c r="O574" s="169"/>
      <c r="P574" s="169"/>
      <c r="R574" s="1"/>
      <c r="W574" s="168" t="s">
        <v>345</v>
      </c>
      <c r="AA574" s="168" t="s">
        <v>345</v>
      </c>
    </row>
    <row r="575" spans="1:27" s="164" customFormat="1" ht="22.5" x14ac:dyDescent="0.2">
      <c r="A575" s="167" t="s">
        <v>310</v>
      </c>
      <c r="B575" s="168" t="s">
        <v>348</v>
      </c>
      <c r="C575" s="169">
        <v>69240</v>
      </c>
      <c r="D575" s="170">
        <v>65565</v>
      </c>
      <c r="E575" s="169">
        <v>54435</v>
      </c>
      <c r="F575" s="170">
        <v>120000</v>
      </c>
      <c r="G575" s="175">
        <v>120000</v>
      </c>
      <c r="H575" s="169"/>
      <c r="I575" s="169"/>
      <c r="J575" s="169"/>
      <c r="K575" s="169"/>
      <c r="L575" s="169"/>
      <c r="M575" s="169"/>
      <c r="N575" s="169"/>
      <c r="O575" s="169"/>
      <c r="P575" s="169"/>
      <c r="R575" s="1"/>
      <c r="W575" s="168" t="s">
        <v>348</v>
      </c>
      <c r="AA575" s="168" t="s">
        <v>348</v>
      </c>
    </row>
    <row r="576" spans="1:27" s="164" customFormat="1" ht="22.5" x14ac:dyDescent="0.2">
      <c r="A576" s="167" t="s">
        <v>313</v>
      </c>
      <c r="B576" s="168" t="s">
        <v>350</v>
      </c>
      <c r="C576" s="169">
        <v>0</v>
      </c>
      <c r="D576" s="170">
        <v>0</v>
      </c>
      <c r="E576" s="169">
        <v>0</v>
      </c>
      <c r="F576" s="170">
        <v>0</v>
      </c>
      <c r="G576" s="173">
        <v>18000</v>
      </c>
      <c r="H576" s="174"/>
      <c r="I576" s="174"/>
      <c r="J576" s="174"/>
      <c r="K576" s="174"/>
      <c r="L576" s="174"/>
      <c r="M576" s="174"/>
      <c r="N576" s="174"/>
      <c r="O576" s="174"/>
      <c r="P576" s="174"/>
      <c r="R576" s="1"/>
      <c r="W576" s="168" t="s">
        <v>350</v>
      </c>
      <c r="AA576" s="168" t="s">
        <v>350</v>
      </c>
    </row>
    <row r="577" spans="1:27" s="164" customFormat="1" ht="22.5" x14ac:dyDescent="0.2">
      <c r="A577" s="176" t="s">
        <v>402</v>
      </c>
      <c r="B577" s="168" t="s">
        <v>351</v>
      </c>
      <c r="C577" s="169">
        <v>5708.49</v>
      </c>
      <c r="D577" s="170">
        <v>0</v>
      </c>
      <c r="E577" s="169">
        <v>0</v>
      </c>
      <c r="F577" s="170">
        <v>0</v>
      </c>
      <c r="G577" s="175">
        <v>0</v>
      </c>
      <c r="H577" s="169"/>
      <c r="I577" s="169"/>
      <c r="J577" s="169"/>
      <c r="K577" s="169"/>
      <c r="L577" s="169"/>
      <c r="M577" s="169"/>
      <c r="N577" s="169"/>
      <c r="O577" s="169"/>
      <c r="P577" s="169"/>
      <c r="R577" s="1"/>
      <c r="W577" s="168" t="s">
        <v>351</v>
      </c>
      <c r="AA577" s="168" t="s">
        <v>351</v>
      </c>
    </row>
    <row r="578" spans="1:27" s="164" customFormat="1" ht="22.5" x14ac:dyDescent="0.2">
      <c r="A578" s="167" t="s">
        <v>355</v>
      </c>
      <c r="B578" s="168" t="s">
        <v>356</v>
      </c>
      <c r="C578" s="169">
        <v>45983.76</v>
      </c>
      <c r="D578" s="170">
        <v>1759200</v>
      </c>
      <c r="E578" s="169">
        <v>564000</v>
      </c>
      <c r="F578" s="170">
        <v>2323200</v>
      </c>
      <c r="G578" s="175">
        <v>2217600</v>
      </c>
      <c r="H578" s="178"/>
      <c r="I578" s="217"/>
      <c r="J578" s="217"/>
      <c r="K578" s="217"/>
      <c r="L578" s="217"/>
      <c r="M578" s="217"/>
      <c r="N578" s="217"/>
      <c r="O578" s="217"/>
      <c r="P578" s="218"/>
      <c r="Q578" s="169"/>
      <c r="R578" s="1"/>
      <c r="T578" s="169"/>
      <c r="V578" s="175">
        <f>4435200/2</f>
        <v>2217600</v>
      </c>
      <c r="W578" s="168" t="s">
        <v>356</v>
      </c>
      <c r="X578" s="164" t="s">
        <v>491</v>
      </c>
      <c r="Y578" s="170">
        <f>400*22*12*42</f>
        <v>4435200</v>
      </c>
      <c r="AA578" s="168" t="s">
        <v>356</v>
      </c>
    </row>
    <row r="579" spans="1:27" s="164" customFormat="1" ht="22.5" x14ac:dyDescent="0.2">
      <c r="A579" s="167" t="s">
        <v>357</v>
      </c>
      <c r="B579" s="168" t="s">
        <v>358</v>
      </c>
      <c r="C579" s="169">
        <v>0</v>
      </c>
      <c r="D579" s="170">
        <v>0</v>
      </c>
      <c r="E579" s="169">
        <v>5000</v>
      </c>
      <c r="F579" s="170">
        <v>5000</v>
      </c>
      <c r="G579" s="175">
        <v>5000</v>
      </c>
      <c r="H579" s="169"/>
      <c r="I579" s="169"/>
      <c r="J579" s="169"/>
      <c r="K579" s="169"/>
      <c r="L579" s="169"/>
      <c r="M579" s="169"/>
      <c r="N579" s="169"/>
      <c r="O579" s="169"/>
      <c r="P579" s="169"/>
      <c r="R579" s="1"/>
      <c r="T579" s="169"/>
      <c r="W579" s="168" t="s">
        <v>358</v>
      </c>
      <c r="Y579" s="170">
        <v>4435200</v>
      </c>
      <c r="AA579" s="168" t="s">
        <v>358</v>
      </c>
    </row>
    <row r="580" spans="1:27" s="164" customFormat="1" ht="22.5" x14ac:dyDescent="0.2">
      <c r="A580" s="167" t="s">
        <v>366</v>
      </c>
      <c r="B580" s="168" t="s">
        <v>367</v>
      </c>
      <c r="C580" s="183">
        <v>14856</v>
      </c>
      <c r="D580" s="184">
        <v>0</v>
      </c>
      <c r="E580" s="183">
        <v>10000</v>
      </c>
      <c r="F580" s="184">
        <v>10000</v>
      </c>
      <c r="G580" s="185">
        <v>10000</v>
      </c>
      <c r="H580" s="183"/>
      <c r="I580" s="183"/>
      <c r="J580" s="183"/>
      <c r="K580" s="183"/>
      <c r="L580" s="183"/>
      <c r="M580" s="183"/>
      <c r="N580" s="183"/>
      <c r="O580" s="183"/>
      <c r="P580" s="183"/>
      <c r="R580" s="1"/>
      <c r="T580" s="181"/>
      <c r="W580" s="168" t="s">
        <v>367</v>
      </c>
      <c r="Y580" s="181">
        <f>Y578-Y579</f>
        <v>0</v>
      </c>
      <c r="AA580" s="168" t="s">
        <v>367</v>
      </c>
    </row>
    <row r="581" spans="1:27" s="164" customFormat="1" ht="11.25" x14ac:dyDescent="0.2">
      <c r="A581" s="18"/>
      <c r="B581" s="17"/>
      <c r="C581" s="70"/>
      <c r="D581" s="81"/>
      <c r="E581" s="70"/>
      <c r="F581" s="81"/>
      <c r="G581" s="75"/>
    </row>
    <row r="582" spans="1:27" s="164" customFormat="1" ht="11.25" x14ac:dyDescent="0.2">
      <c r="A582" s="26" t="s">
        <v>194</v>
      </c>
      <c r="B582" s="25"/>
      <c r="C582" s="78">
        <f>SUM(C572:C581)</f>
        <v>321588.18</v>
      </c>
      <c r="D582" s="79">
        <f>SUM(D572:D581)</f>
        <v>1839757.61</v>
      </c>
      <c r="E582" s="78">
        <f>SUM(E572:E581)</f>
        <v>788442.39</v>
      </c>
      <c r="F582" s="79">
        <f>SUM(F572:F581)</f>
        <v>2628200</v>
      </c>
      <c r="G582" s="80">
        <f>SUM(G572:G581)</f>
        <v>2540600</v>
      </c>
    </row>
    <row r="583" spans="1:27" s="164" customFormat="1" ht="11.25" x14ac:dyDescent="0.2">
      <c r="A583" s="26" t="s">
        <v>195</v>
      </c>
      <c r="B583" s="25"/>
      <c r="C583" s="14"/>
      <c r="D583" s="13"/>
      <c r="E583" s="14"/>
      <c r="F583" s="67"/>
      <c r="G583" s="98"/>
    </row>
    <row r="584" spans="1:27" s="164" customFormat="1" ht="11.25" x14ac:dyDescent="0.2">
      <c r="A584" s="18"/>
      <c r="B584" s="17"/>
      <c r="C584" s="266"/>
      <c r="D584" s="267"/>
      <c r="E584" s="266"/>
      <c r="F584" s="267"/>
      <c r="G584" s="126"/>
    </row>
    <row r="585" spans="1:27" s="164" customFormat="1" ht="11.25" x14ac:dyDescent="0.2">
      <c r="A585" s="18"/>
      <c r="B585" s="17"/>
      <c r="C585" s="266"/>
      <c r="D585" s="267"/>
      <c r="E585" s="266"/>
      <c r="F585" s="267"/>
      <c r="G585" s="126"/>
    </row>
    <row r="586" spans="1:27" s="164" customFormat="1" ht="11.25" x14ac:dyDescent="0.2">
      <c r="A586" s="26" t="s">
        <v>196</v>
      </c>
      <c r="B586" s="25"/>
      <c r="C586" s="78">
        <f>SUM(C584:C584)</f>
        <v>0</v>
      </c>
      <c r="D586" s="79">
        <f>SUM(D584:D584)</f>
        <v>0</v>
      </c>
      <c r="E586" s="78">
        <f>SUM(E584:E584)</f>
        <v>0</v>
      </c>
      <c r="F586" s="79">
        <f>SUM(F584:F584)</f>
        <v>0</v>
      </c>
      <c r="G586" s="80">
        <f>SUM(G584:G584)</f>
        <v>0</v>
      </c>
    </row>
    <row r="587" spans="1:27" s="164" customFormat="1" ht="11.25" x14ac:dyDescent="0.2">
      <c r="A587" s="26"/>
      <c r="B587" s="25"/>
      <c r="C587" s="78"/>
      <c r="D587" s="79"/>
      <c r="E587" s="78"/>
      <c r="F587" s="79"/>
      <c r="G587" s="80"/>
    </row>
    <row r="588" spans="1:27" x14ac:dyDescent="0.25">
      <c r="A588" s="38" t="s">
        <v>185</v>
      </c>
      <c r="B588" s="120"/>
      <c r="C588" s="83">
        <f>SUM(C570+C582+C586)</f>
        <v>5117864.9800000004</v>
      </c>
      <c r="D588" s="83">
        <f>SUM(D570+D582+D586)</f>
        <v>4608411.3400000008</v>
      </c>
      <c r="E588" s="84">
        <f>SUM(E570+E582+E586)</f>
        <v>2469145.38</v>
      </c>
      <c r="F588" s="83">
        <f>SUM(F570+F582+F586)</f>
        <v>7077556.7199999997</v>
      </c>
      <c r="G588" s="85">
        <f>SUM(G570+G582+G586)</f>
        <v>9163903.6999999993</v>
      </c>
    </row>
    <row r="589" spans="1:27" x14ac:dyDescent="0.25">
      <c r="A589" s="39"/>
      <c r="B589" s="42"/>
      <c r="C589" s="240"/>
      <c r="D589" s="240"/>
      <c r="E589" s="240"/>
      <c r="F589" s="240"/>
      <c r="G589" s="227"/>
    </row>
    <row r="590" spans="1:27" x14ac:dyDescent="0.25">
      <c r="A590" s="24" t="s">
        <v>165</v>
      </c>
      <c r="B590" s="42"/>
      <c r="C590" s="40"/>
      <c r="D590" s="40"/>
      <c r="E590" s="40"/>
      <c r="F590" s="40"/>
      <c r="G590" s="41"/>
    </row>
    <row r="591" spans="1:27" x14ac:dyDescent="0.25">
      <c r="A591" s="39"/>
      <c r="B591" s="42"/>
      <c r="C591" s="40"/>
      <c r="D591" s="40"/>
      <c r="E591" s="40"/>
      <c r="F591" s="40"/>
      <c r="G591" s="41"/>
    </row>
    <row r="592" spans="1:27" ht="23.25" x14ac:dyDescent="0.25">
      <c r="A592" s="39" t="s">
        <v>166</v>
      </c>
      <c r="B592" s="42" t="s">
        <v>167</v>
      </c>
      <c r="C592" s="40"/>
      <c r="D592" s="40"/>
      <c r="E592" s="43" t="s">
        <v>168</v>
      </c>
      <c r="F592" s="14"/>
      <c r="G592" s="41"/>
    </row>
    <row r="593" spans="1:7" x14ac:dyDescent="0.25">
      <c r="A593" s="39"/>
      <c r="B593" s="42"/>
      <c r="C593" s="40"/>
      <c r="D593" s="40"/>
      <c r="E593" s="43"/>
      <c r="F593" s="14"/>
      <c r="G593" s="41"/>
    </row>
    <row r="594" spans="1:7" ht="22.5" x14ac:dyDescent="0.25">
      <c r="A594" s="99" t="s">
        <v>214</v>
      </c>
      <c r="C594" s="337" t="s">
        <v>187</v>
      </c>
      <c r="D594" s="337"/>
      <c r="E594" s="14"/>
      <c r="F594" s="337" t="s">
        <v>188</v>
      </c>
      <c r="G594" s="338"/>
    </row>
    <row r="595" spans="1:7" x14ac:dyDescent="0.25">
      <c r="A595" s="44"/>
      <c r="B595" s="89"/>
      <c r="C595" s="45"/>
      <c r="D595" s="45"/>
      <c r="E595" s="45"/>
      <c r="F595" s="45"/>
      <c r="G595" s="46"/>
    </row>
    <row r="602" spans="1:7" ht="24.75" x14ac:dyDescent="0.25">
      <c r="A602" s="47" t="s">
        <v>175</v>
      </c>
      <c r="B602" s="48"/>
      <c r="C602" s="49"/>
      <c r="D602" s="49"/>
      <c r="E602" s="49"/>
      <c r="F602" s="2" t="s">
        <v>189</v>
      </c>
      <c r="G602" s="49"/>
    </row>
    <row r="603" spans="1:7" ht="33" x14ac:dyDescent="0.25">
      <c r="A603" s="50" t="s">
        <v>177</v>
      </c>
      <c r="B603" s="51"/>
      <c r="C603" s="52"/>
      <c r="D603" s="52"/>
      <c r="E603" s="52"/>
      <c r="F603" s="52"/>
      <c r="G603" s="52"/>
    </row>
    <row r="604" spans="1:7" x14ac:dyDescent="0.25">
      <c r="A604" s="332" t="s">
        <v>1</v>
      </c>
      <c r="B604" s="332"/>
      <c r="C604" s="332"/>
      <c r="D604" s="332"/>
      <c r="E604" s="332"/>
      <c r="F604" s="332"/>
      <c r="G604" s="332"/>
    </row>
    <row r="605" spans="1:7" x14ac:dyDescent="0.25">
      <c r="A605" s="53" t="s">
        <v>2</v>
      </c>
      <c r="B605" s="328" t="s">
        <v>280</v>
      </c>
      <c r="C605" s="328"/>
      <c r="D605" s="328"/>
      <c r="E605" s="328"/>
      <c r="F605" s="54"/>
      <c r="G605" s="54"/>
    </row>
    <row r="606" spans="1:7" ht="11.45" customHeight="1" x14ac:dyDescent="0.25">
      <c r="A606" s="91" t="s">
        <v>3</v>
      </c>
      <c r="B606" s="328" t="s">
        <v>492</v>
      </c>
      <c r="C606" s="328"/>
      <c r="D606" s="328"/>
      <c r="E606" s="328"/>
      <c r="F606" s="328"/>
      <c r="G606" s="91"/>
    </row>
    <row r="607" spans="1:7" x14ac:dyDescent="0.25">
      <c r="A607" s="72" t="s">
        <v>4</v>
      </c>
      <c r="B607" s="55"/>
      <c r="C607" s="5"/>
      <c r="D607" s="5"/>
      <c r="E607" s="5"/>
      <c r="F607" s="5"/>
      <c r="G607" s="5"/>
    </row>
    <row r="608" spans="1:7" x14ac:dyDescent="0.25">
      <c r="A608" s="6"/>
      <c r="B608" s="12"/>
      <c r="C608" s="9"/>
      <c r="D608" s="335" t="s">
        <v>6</v>
      </c>
      <c r="E608" s="336"/>
      <c r="F608" s="335"/>
      <c r="G608" s="7"/>
    </row>
    <row r="609" spans="1:27" ht="31.5" x14ac:dyDescent="0.25">
      <c r="A609" s="10" t="s">
        <v>7</v>
      </c>
      <c r="B609" s="11" t="s">
        <v>8</v>
      </c>
      <c r="C609" s="221" t="s">
        <v>9</v>
      </c>
      <c r="D609" s="12" t="s">
        <v>10</v>
      </c>
      <c r="E609" s="56" t="s">
        <v>11</v>
      </c>
      <c r="F609" s="12" t="s">
        <v>12</v>
      </c>
      <c r="G609" s="222" t="s">
        <v>13</v>
      </c>
    </row>
    <row r="610" spans="1:27" x14ac:dyDescent="0.25">
      <c r="A610" s="57" t="s">
        <v>14</v>
      </c>
      <c r="B610" s="58" t="s">
        <v>15</v>
      </c>
      <c r="C610" s="59" t="s">
        <v>16</v>
      </c>
      <c r="D610" s="58" t="s">
        <v>17</v>
      </c>
      <c r="E610" s="60" t="s">
        <v>18</v>
      </c>
      <c r="F610" s="59" t="s">
        <v>19</v>
      </c>
      <c r="G610" s="58" t="s">
        <v>20</v>
      </c>
    </row>
    <row r="611" spans="1:27" x14ac:dyDescent="0.25">
      <c r="A611" s="61" t="s">
        <v>21</v>
      </c>
      <c r="B611" s="62"/>
      <c r="C611" s="63"/>
      <c r="D611" s="64"/>
      <c r="E611" s="63"/>
      <c r="F611" s="64"/>
      <c r="G611" s="65"/>
    </row>
    <row r="612" spans="1:27" x14ac:dyDescent="0.25">
      <c r="A612" s="66" t="s">
        <v>22</v>
      </c>
      <c r="B612" s="25"/>
      <c r="C612" s="14"/>
      <c r="D612" s="13"/>
      <c r="E612" s="14"/>
      <c r="F612" s="13"/>
      <c r="G612" s="15"/>
    </row>
    <row r="613" spans="1:27" x14ac:dyDescent="0.25">
      <c r="A613" s="127" t="s">
        <v>281</v>
      </c>
      <c r="B613" s="151" t="s">
        <v>325</v>
      </c>
      <c r="C613" s="140">
        <v>2430869.2599999998</v>
      </c>
      <c r="D613" s="129">
        <v>1332634.8400000001</v>
      </c>
      <c r="E613" s="140">
        <v>1468819.16</v>
      </c>
      <c r="F613" s="129">
        <v>2801454</v>
      </c>
      <c r="G613" s="138">
        <v>3312480</v>
      </c>
      <c r="H613" s="142"/>
      <c r="I613" s="142"/>
      <c r="J613" s="142"/>
      <c r="K613" s="142"/>
      <c r="L613" s="142"/>
      <c r="M613" s="142"/>
      <c r="N613" s="142"/>
      <c r="O613" s="142"/>
      <c r="P613" s="142"/>
      <c r="Q613" s="188"/>
      <c r="R613" s="147"/>
      <c r="S613" s="211"/>
      <c r="V613" s="188" t="s">
        <v>24</v>
      </c>
      <c r="W613" s="147" t="s">
        <v>493</v>
      </c>
      <c r="X613" s="148">
        <v>3312480</v>
      </c>
      <c r="AA613" s="151" t="s">
        <v>325</v>
      </c>
    </row>
    <row r="614" spans="1:27" x14ac:dyDescent="0.25">
      <c r="A614" s="127" t="s">
        <v>282</v>
      </c>
      <c r="B614" s="151" t="s">
        <v>326</v>
      </c>
      <c r="C614" s="140">
        <v>270357.12</v>
      </c>
      <c r="D614" s="129">
        <v>63817.2</v>
      </c>
      <c r="E614" s="140">
        <v>6382.8000000000029</v>
      </c>
      <c r="F614" s="129">
        <v>70200</v>
      </c>
      <c r="G614" s="150">
        <v>109593</v>
      </c>
      <c r="H614" s="142"/>
      <c r="I614" s="142"/>
      <c r="J614" s="142"/>
      <c r="K614" s="142"/>
      <c r="L614" s="142"/>
      <c r="M614" s="142"/>
      <c r="N614" s="142"/>
      <c r="O614" s="142"/>
      <c r="P614" s="142"/>
      <c r="Q614" s="188"/>
      <c r="R614" s="147"/>
      <c r="S614" s="211"/>
      <c r="V614" s="188" t="s">
        <v>26</v>
      </c>
      <c r="W614" s="147" t="s">
        <v>494</v>
      </c>
      <c r="X614" s="148">
        <v>146124</v>
      </c>
      <c r="AA614" s="151" t="s">
        <v>326</v>
      </c>
    </row>
    <row r="615" spans="1:27" x14ac:dyDescent="0.25">
      <c r="A615" s="127" t="s">
        <v>283</v>
      </c>
      <c r="B615" s="151" t="s">
        <v>327</v>
      </c>
      <c r="C615" s="140">
        <v>230636.39</v>
      </c>
      <c r="D615" s="129">
        <v>108000</v>
      </c>
      <c r="E615" s="140">
        <v>120000</v>
      </c>
      <c r="F615" s="129">
        <v>228000</v>
      </c>
      <c r="G615" s="138">
        <v>264000</v>
      </c>
      <c r="H615" s="142"/>
      <c r="I615" s="142"/>
      <c r="J615" s="142"/>
      <c r="K615" s="142"/>
      <c r="L615" s="142"/>
      <c r="M615" s="142"/>
      <c r="N615" s="142"/>
      <c r="O615" s="142"/>
      <c r="P615" s="142"/>
      <c r="Q615" s="188"/>
      <c r="R615" s="147"/>
      <c r="S615" s="211"/>
      <c r="V615" s="188" t="s">
        <v>28</v>
      </c>
      <c r="W615" s="147" t="s">
        <v>495</v>
      </c>
      <c r="X615" s="148">
        <v>264000</v>
      </c>
      <c r="AA615" s="151" t="s">
        <v>327</v>
      </c>
    </row>
    <row r="616" spans="1:27" x14ac:dyDescent="0.25">
      <c r="A616" s="127" t="s">
        <v>284</v>
      </c>
      <c r="B616" s="151" t="s">
        <v>328</v>
      </c>
      <c r="C616" s="140">
        <v>81000</v>
      </c>
      <c r="D616" s="129">
        <v>40500</v>
      </c>
      <c r="E616" s="140">
        <v>40500</v>
      </c>
      <c r="F616" s="129">
        <v>81000</v>
      </c>
      <c r="G616" s="138">
        <v>91800</v>
      </c>
      <c r="H616" s="142"/>
      <c r="I616" s="142"/>
      <c r="J616" s="142"/>
      <c r="K616" s="142"/>
      <c r="L616" s="142"/>
      <c r="M616" s="142"/>
      <c r="N616" s="142"/>
      <c r="O616" s="142"/>
      <c r="P616" s="142"/>
      <c r="Q616" s="188"/>
      <c r="R616" s="147"/>
      <c r="S616" s="211"/>
      <c r="V616" s="188" t="s">
        <v>30</v>
      </c>
      <c r="W616" s="147" t="s">
        <v>496</v>
      </c>
      <c r="X616" s="148">
        <v>91800</v>
      </c>
      <c r="AA616" s="151" t="s">
        <v>328</v>
      </c>
    </row>
    <row r="617" spans="1:27" x14ac:dyDescent="0.25">
      <c r="A617" s="127" t="s">
        <v>285</v>
      </c>
      <c r="B617" s="151" t="s">
        <v>329</v>
      </c>
      <c r="C617" s="140">
        <v>81000</v>
      </c>
      <c r="D617" s="129">
        <v>40500</v>
      </c>
      <c r="E617" s="140">
        <v>40500</v>
      </c>
      <c r="F617" s="129">
        <v>81000</v>
      </c>
      <c r="G617" s="138">
        <v>91800</v>
      </c>
      <c r="H617" s="142"/>
      <c r="I617" s="142"/>
      <c r="J617" s="142"/>
      <c r="K617" s="142"/>
      <c r="L617" s="142"/>
      <c r="M617" s="142"/>
      <c r="N617" s="142"/>
      <c r="O617" s="142"/>
      <c r="P617" s="142"/>
      <c r="Q617" s="188"/>
      <c r="R617" s="147"/>
      <c r="S617" s="211"/>
      <c r="V617" s="188" t="s">
        <v>32</v>
      </c>
      <c r="W617" s="147" t="s">
        <v>497</v>
      </c>
      <c r="X617" s="148">
        <v>91800</v>
      </c>
      <c r="AA617" s="151" t="s">
        <v>329</v>
      </c>
    </row>
    <row r="618" spans="1:27" x14ac:dyDescent="0.25">
      <c r="A618" s="127" t="s">
        <v>286</v>
      </c>
      <c r="B618" s="151" t="s">
        <v>330</v>
      </c>
      <c r="C618" s="140">
        <v>54000</v>
      </c>
      <c r="D618" s="129">
        <v>54000</v>
      </c>
      <c r="E618" s="140">
        <v>3000</v>
      </c>
      <c r="F618" s="129">
        <v>57000</v>
      </c>
      <c r="G618" s="138">
        <v>77000</v>
      </c>
      <c r="H618" s="142"/>
      <c r="I618" s="142"/>
      <c r="J618" s="142"/>
      <c r="K618" s="142"/>
      <c r="L618" s="142"/>
      <c r="M618" s="142"/>
      <c r="N618" s="142"/>
      <c r="O618" s="142"/>
      <c r="P618" s="142"/>
      <c r="Q618" s="188"/>
      <c r="R618" s="147"/>
      <c r="S618" s="211"/>
      <c r="V618" s="188" t="s">
        <v>34</v>
      </c>
      <c r="W618" s="147" t="s">
        <v>498</v>
      </c>
      <c r="X618" s="148">
        <v>77000</v>
      </c>
      <c r="AA618" s="151" t="s">
        <v>330</v>
      </c>
    </row>
    <row r="619" spans="1:27" x14ac:dyDescent="0.25">
      <c r="A619" s="127" t="s">
        <v>289</v>
      </c>
      <c r="B619" s="151" t="s">
        <v>331</v>
      </c>
      <c r="C619" s="140">
        <v>0</v>
      </c>
      <c r="D619" s="129">
        <v>0</v>
      </c>
      <c r="E619" s="140">
        <v>42500</v>
      </c>
      <c r="F619" s="129">
        <v>42500</v>
      </c>
      <c r="G619" s="163">
        <v>0</v>
      </c>
      <c r="H619" s="149"/>
      <c r="I619" s="149"/>
      <c r="J619" s="149"/>
      <c r="K619" s="149"/>
      <c r="L619" s="149"/>
      <c r="M619" s="149"/>
      <c r="N619" s="149"/>
      <c r="O619" s="149"/>
      <c r="P619" s="149"/>
      <c r="R619" s="147"/>
      <c r="W619" s="147" t="s">
        <v>499</v>
      </c>
      <c r="AA619" s="151" t="s">
        <v>331</v>
      </c>
    </row>
    <row r="620" spans="1:27" x14ac:dyDescent="0.25">
      <c r="A620" s="127" t="s">
        <v>291</v>
      </c>
      <c r="B620" s="151" t="s">
        <v>332</v>
      </c>
      <c r="C620" s="140">
        <v>0</v>
      </c>
      <c r="D620" s="129">
        <v>797.76</v>
      </c>
      <c r="E620" s="140">
        <v>99202.240000000005</v>
      </c>
      <c r="F620" s="129">
        <v>100000</v>
      </c>
      <c r="G620" s="138">
        <v>100000</v>
      </c>
      <c r="H620" s="142"/>
      <c r="I620" s="142"/>
      <c r="J620" s="142"/>
      <c r="K620" s="142"/>
      <c r="L620" s="142"/>
      <c r="M620" s="142"/>
      <c r="N620" s="142"/>
      <c r="O620" s="142"/>
      <c r="P620" s="142"/>
      <c r="Q620" s="188"/>
      <c r="R620" s="147"/>
      <c r="S620" s="211"/>
      <c r="V620" s="188" t="s">
        <v>37</v>
      </c>
      <c r="W620" s="147" t="s">
        <v>500</v>
      </c>
      <c r="X620" s="148">
        <v>100000</v>
      </c>
      <c r="AA620" s="151" t="s">
        <v>332</v>
      </c>
    </row>
    <row r="621" spans="1:27" x14ac:dyDescent="0.25">
      <c r="A621" s="127" t="s">
        <v>292</v>
      </c>
      <c r="B621" s="151" t="s">
        <v>333</v>
      </c>
      <c r="C621" s="140">
        <v>439567.52</v>
      </c>
      <c r="D621" s="129">
        <v>234553</v>
      </c>
      <c r="E621" s="140">
        <v>252435</v>
      </c>
      <c r="F621" s="129">
        <v>486988</v>
      </c>
      <c r="G621" s="150">
        <v>573389.75</v>
      </c>
      <c r="H621" s="142"/>
      <c r="I621" s="142"/>
      <c r="J621" s="142"/>
      <c r="K621" s="142"/>
      <c r="L621" s="142"/>
      <c r="M621" s="142"/>
      <c r="N621" s="142"/>
      <c r="O621" s="142"/>
      <c r="P621" s="142"/>
      <c r="Q621" s="188"/>
      <c r="R621" s="147"/>
      <c r="S621" s="211"/>
      <c r="V621" s="188" t="s">
        <v>39</v>
      </c>
      <c r="W621" s="147" t="s">
        <v>501</v>
      </c>
      <c r="X621" s="148">
        <v>576434</v>
      </c>
      <c r="AA621" s="151" t="s">
        <v>333</v>
      </c>
    </row>
    <row r="622" spans="1:27" x14ac:dyDescent="0.25">
      <c r="A622" s="127" t="s">
        <v>293</v>
      </c>
      <c r="B622" s="151" t="s">
        <v>334</v>
      </c>
      <c r="C622" s="140">
        <v>55000</v>
      </c>
      <c r="D622" s="129">
        <v>0</v>
      </c>
      <c r="E622" s="140">
        <v>47500</v>
      </c>
      <c r="F622" s="129">
        <v>47500</v>
      </c>
      <c r="G622" s="150">
        <v>53750</v>
      </c>
      <c r="H622" s="142"/>
      <c r="I622" s="142"/>
      <c r="J622" s="142"/>
      <c r="K622" s="142"/>
      <c r="L622" s="142"/>
      <c r="M622" s="142"/>
      <c r="N622" s="142"/>
      <c r="O622" s="142"/>
      <c r="P622" s="142"/>
      <c r="Q622" s="188"/>
      <c r="R622" s="147"/>
      <c r="S622" s="211"/>
      <c r="V622" s="188" t="s">
        <v>41</v>
      </c>
      <c r="W622" s="147" t="s">
        <v>502</v>
      </c>
      <c r="X622" s="148">
        <v>55000</v>
      </c>
      <c r="AA622" s="151" t="s">
        <v>334</v>
      </c>
    </row>
    <row r="623" spans="1:27" x14ac:dyDescent="0.25">
      <c r="A623" s="127" t="s">
        <v>294</v>
      </c>
      <c r="B623" s="151" t="s">
        <v>335</v>
      </c>
      <c r="C623" s="140">
        <v>185208.33</v>
      </c>
      <c r="D623" s="156">
        <v>0</v>
      </c>
      <c r="E623" s="155">
        <v>0</v>
      </c>
      <c r="F623" s="156">
        <v>0</v>
      </c>
      <c r="G623" s="163">
        <v>0</v>
      </c>
      <c r="H623" s="149"/>
      <c r="I623" s="149"/>
      <c r="J623" s="149"/>
      <c r="K623" s="149"/>
      <c r="L623" s="149"/>
      <c r="M623" s="149"/>
      <c r="N623" s="149"/>
      <c r="O623" s="149"/>
      <c r="P623" s="149"/>
      <c r="R623" s="147"/>
      <c r="W623" s="147" t="s">
        <v>503</v>
      </c>
      <c r="AA623" s="151" t="s">
        <v>335</v>
      </c>
    </row>
    <row r="624" spans="1:27" x14ac:dyDescent="0.25">
      <c r="A624" s="127" t="s">
        <v>295</v>
      </c>
      <c r="B624" s="151" t="s">
        <v>336</v>
      </c>
      <c r="C624" s="140">
        <v>328955.65999999997</v>
      </c>
      <c r="D624" s="129">
        <v>168340.18</v>
      </c>
      <c r="E624" s="140">
        <v>182291.18</v>
      </c>
      <c r="F624" s="129">
        <v>350631.36</v>
      </c>
      <c r="G624" s="150">
        <v>410648.76</v>
      </c>
      <c r="H624" s="142"/>
      <c r="I624" s="142"/>
      <c r="J624" s="142"/>
      <c r="K624" s="142"/>
      <c r="L624" s="142"/>
      <c r="M624" s="142"/>
      <c r="N624" s="142"/>
      <c r="O624" s="142"/>
      <c r="P624" s="142"/>
      <c r="Q624" s="188"/>
      <c r="R624" s="147"/>
      <c r="S624" s="211"/>
      <c r="V624" s="188" t="s">
        <v>43</v>
      </c>
      <c r="W624" s="147" t="s">
        <v>504</v>
      </c>
      <c r="X624" s="148">
        <v>415032.48</v>
      </c>
      <c r="AA624" s="151" t="s">
        <v>336</v>
      </c>
    </row>
    <row r="625" spans="1:27" x14ac:dyDescent="0.25">
      <c r="A625" s="127" t="s">
        <v>296</v>
      </c>
      <c r="B625" s="151" t="s">
        <v>337</v>
      </c>
      <c r="C625" s="140">
        <v>11600</v>
      </c>
      <c r="D625" s="129">
        <v>9900</v>
      </c>
      <c r="E625" s="140">
        <v>1500</v>
      </c>
      <c r="F625" s="129">
        <v>11400</v>
      </c>
      <c r="G625" s="150">
        <v>25800</v>
      </c>
      <c r="H625" s="142"/>
      <c r="I625" s="142"/>
      <c r="J625" s="142"/>
      <c r="K625" s="142"/>
      <c r="L625" s="142"/>
      <c r="M625" s="142"/>
      <c r="N625" s="142"/>
      <c r="O625" s="142"/>
      <c r="P625" s="142"/>
      <c r="Q625" s="188"/>
      <c r="R625" s="147"/>
      <c r="S625" s="211"/>
      <c r="V625" s="188" t="s">
        <v>45</v>
      </c>
      <c r="W625" s="147" t="s">
        <v>505</v>
      </c>
      <c r="X625" s="148">
        <v>26400</v>
      </c>
      <c r="AA625" s="151" t="s">
        <v>337</v>
      </c>
    </row>
    <row r="626" spans="1:27" x14ac:dyDescent="0.25">
      <c r="A626" s="127" t="s">
        <v>297</v>
      </c>
      <c r="B626" s="151" t="s">
        <v>338</v>
      </c>
      <c r="C626" s="140">
        <v>55945.72</v>
      </c>
      <c r="D626" s="129">
        <v>33944.93</v>
      </c>
      <c r="E626" s="140">
        <v>39103.269999999997</v>
      </c>
      <c r="F626" s="129">
        <v>73048.2</v>
      </c>
      <c r="G626" s="150">
        <v>85551.82</v>
      </c>
      <c r="H626" s="142"/>
      <c r="I626" s="142"/>
      <c r="J626" s="142"/>
      <c r="K626" s="142"/>
      <c r="L626" s="142"/>
      <c r="M626" s="142"/>
      <c r="N626" s="142"/>
      <c r="O626" s="142"/>
      <c r="P626" s="142"/>
      <c r="Q626" s="188"/>
      <c r="R626" s="147"/>
      <c r="S626" s="211"/>
      <c r="V626" s="188" t="s">
        <v>47</v>
      </c>
      <c r="W626" s="147" t="s">
        <v>506</v>
      </c>
      <c r="X626" s="148">
        <v>86465.1</v>
      </c>
      <c r="AA626" s="151" t="s">
        <v>338</v>
      </c>
    </row>
    <row r="627" spans="1:27" x14ac:dyDescent="0.25">
      <c r="A627" s="127" t="s">
        <v>298</v>
      </c>
      <c r="B627" s="151" t="s">
        <v>339</v>
      </c>
      <c r="C627" s="140">
        <v>11600</v>
      </c>
      <c r="D627" s="129">
        <v>5400</v>
      </c>
      <c r="E627" s="140">
        <v>6600</v>
      </c>
      <c r="F627" s="129">
        <v>12000</v>
      </c>
      <c r="G627" s="150">
        <v>12900</v>
      </c>
      <c r="H627" s="142"/>
      <c r="I627" s="142"/>
      <c r="J627" s="142"/>
      <c r="K627" s="142"/>
      <c r="L627" s="142"/>
      <c r="M627" s="142"/>
      <c r="N627" s="142"/>
      <c r="O627" s="142"/>
      <c r="P627" s="142"/>
      <c r="Q627" s="188"/>
      <c r="R627" s="147"/>
      <c r="S627" s="211"/>
      <c r="V627" s="188" t="s">
        <v>49</v>
      </c>
      <c r="W627" s="147" t="s">
        <v>507</v>
      </c>
      <c r="X627" s="148">
        <v>13200</v>
      </c>
      <c r="AA627" s="151" t="s">
        <v>339</v>
      </c>
    </row>
    <row r="628" spans="1:27" x14ac:dyDescent="0.25">
      <c r="A628" s="130" t="s">
        <v>421</v>
      </c>
      <c r="B628" s="151"/>
      <c r="C628" s="140"/>
      <c r="D628" s="129"/>
      <c r="E628" s="140"/>
      <c r="F628" s="129"/>
      <c r="G628" s="161"/>
      <c r="H628" s="149"/>
      <c r="I628" s="149"/>
      <c r="J628" s="149"/>
      <c r="K628" s="149"/>
      <c r="L628" s="149"/>
      <c r="M628" s="149"/>
      <c r="N628" s="149"/>
      <c r="O628" s="149"/>
      <c r="P628" s="149"/>
      <c r="R628" s="147"/>
      <c r="W628" s="147" t="s">
        <v>508</v>
      </c>
      <c r="AA628" s="151"/>
    </row>
    <row r="629" spans="1:27" x14ac:dyDescent="0.25">
      <c r="A629" s="127" t="s">
        <v>422</v>
      </c>
      <c r="B629" s="154" t="s">
        <v>52</v>
      </c>
      <c r="C629" s="135">
        <v>84495.01</v>
      </c>
      <c r="D629" s="156">
        <v>0</v>
      </c>
      <c r="E629" s="155">
        <v>0</v>
      </c>
      <c r="F629" s="156">
        <v>0</v>
      </c>
      <c r="G629" s="161"/>
      <c r="H629" s="149"/>
      <c r="I629" s="149"/>
      <c r="J629" s="149"/>
      <c r="K629" s="149"/>
      <c r="L629" s="149"/>
      <c r="M629" s="149"/>
      <c r="N629" s="149"/>
      <c r="O629" s="149"/>
      <c r="P629" s="149"/>
      <c r="R629" s="212"/>
      <c r="W629" s="213" t="s">
        <v>52</v>
      </c>
      <c r="AA629" s="213" t="s">
        <v>52</v>
      </c>
    </row>
    <row r="630" spans="1:27" x14ac:dyDescent="0.25">
      <c r="A630" s="127" t="s">
        <v>340</v>
      </c>
      <c r="B630" s="152" t="s">
        <v>56</v>
      </c>
      <c r="C630" s="155">
        <v>0</v>
      </c>
      <c r="D630" s="156">
        <v>6086.26</v>
      </c>
      <c r="E630" s="135">
        <f>F630-D630</f>
        <v>111260.07</v>
      </c>
      <c r="F630" s="137">
        <v>117346.33</v>
      </c>
      <c r="G630" s="138">
        <v>69449.78</v>
      </c>
      <c r="H630" s="142"/>
      <c r="I630" s="142"/>
      <c r="J630" s="142"/>
      <c r="K630" s="142"/>
      <c r="L630" s="142"/>
      <c r="M630" s="142"/>
      <c r="N630" s="142"/>
      <c r="O630" s="142"/>
      <c r="P630" s="142"/>
      <c r="Q630" s="188"/>
      <c r="R630" s="214"/>
      <c r="S630" s="211"/>
      <c r="V630" s="188" t="s">
        <v>56</v>
      </c>
      <c r="W630" s="215" t="s">
        <v>56</v>
      </c>
      <c r="X630" s="148">
        <v>138899.54999999999</v>
      </c>
      <c r="AA630" s="215" t="s">
        <v>56</v>
      </c>
    </row>
    <row r="631" spans="1:27" x14ac:dyDescent="0.25">
      <c r="A631" s="127" t="s">
        <v>410</v>
      </c>
      <c r="B631" s="152" t="s">
        <v>58</v>
      </c>
      <c r="C631" s="155">
        <v>0</v>
      </c>
      <c r="D631" s="156">
        <v>0</v>
      </c>
      <c r="E631" s="135">
        <f>F631-D631</f>
        <v>23694.09</v>
      </c>
      <c r="F631" s="322">
        <v>23694.09</v>
      </c>
      <c r="G631" s="138">
        <v>1178.69</v>
      </c>
      <c r="H631" s="142"/>
      <c r="I631" s="142"/>
      <c r="J631" s="142"/>
      <c r="K631" s="142"/>
      <c r="L631" s="142"/>
      <c r="M631" s="142"/>
      <c r="N631" s="142"/>
      <c r="O631" s="142"/>
      <c r="P631" s="142"/>
      <c r="Q631" s="188"/>
      <c r="R631" s="214"/>
      <c r="S631" s="211"/>
      <c r="V631" s="188" t="s">
        <v>489</v>
      </c>
      <c r="W631" s="215" t="s">
        <v>58</v>
      </c>
      <c r="X631" s="148">
        <v>1178.69</v>
      </c>
      <c r="AA631" s="215" t="s">
        <v>58</v>
      </c>
    </row>
    <row r="632" spans="1:27" x14ac:dyDescent="0.25">
      <c r="A632" s="127" t="s">
        <v>411</v>
      </c>
      <c r="B632" s="152" t="s">
        <v>60</v>
      </c>
      <c r="C632" s="157">
        <v>15000</v>
      </c>
      <c r="D632" s="158">
        <v>0</v>
      </c>
      <c r="E632" s="157">
        <v>0</v>
      </c>
      <c r="F632" s="158">
        <v>0</v>
      </c>
      <c r="G632" s="159">
        <v>20000</v>
      </c>
      <c r="H632" s="142"/>
      <c r="I632" s="142"/>
      <c r="J632" s="142"/>
      <c r="K632" s="142"/>
      <c r="L632" s="142"/>
      <c r="M632" s="142"/>
      <c r="N632" s="142"/>
      <c r="O632" s="142"/>
      <c r="P632" s="142"/>
      <c r="Q632" s="188"/>
      <c r="R632" s="214"/>
      <c r="S632" s="211"/>
      <c r="V632" s="188" t="s">
        <v>490</v>
      </c>
      <c r="W632" s="215" t="s">
        <v>60</v>
      </c>
      <c r="X632" s="148">
        <v>20000</v>
      </c>
      <c r="AA632" s="215" t="s">
        <v>60</v>
      </c>
    </row>
    <row r="633" spans="1:27" x14ac:dyDescent="0.25">
      <c r="A633" s="24"/>
      <c r="B633" s="17"/>
      <c r="C633" s="70"/>
      <c r="D633" s="23"/>
      <c r="E633" s="93"/>
      <c r="F633" s="23"/>
      <c r="G633" s="271"/>
    </row>
    <row r="634" spans="1:27" x14ac:dyDescent="0.25">
      <c r="A634" s="26" t="s">
        <v>202</v>
      </c>
      <c r="B634" s="25"/>
      <c r="C634" s="78">
        <f>SUM(C613:C633)</f>
        <v>4335235.01</v>
      </c>
      <c r="D634" s="79">
        <f>SUM(D613:D633)</f>
        <v>2098474.17</v>
      </c>
      <c r="E634" s="78">
        <f>SUM(E613:E633)</f>
        <v>2485287.81</v>
      </c>
      <c r="F634" s="79">
        <f>SUM(F613:F633)</f>
        <v>4583761.9800000004</v>
      </c>
      <c r="G634" s="80">
        <f>SUM(G613:G633)</f>
        <v>5299341.8000000007</v>
      </c>
    </row>
    <row r="635" spans="1:27" x14ac:dyDescent="0.25">
      <c r="A635" s="69" t="s">
        <v>207</v>
      </c>
      <c r="B635" s="25"/>
      <c r="C635" s="93"/>
      <c r="D635" s="67"/>
      <c r="E635" s="93"/>
      <c r="F635" s="67"/>
      <c r="G635" s="98"/>
    </row>
    <row r="636" spans="1:27" s="219" customFormat="1" ht="14.45" customHeight="1" x14ac:dyDescent="0.2">
      <c r="A636" s="167" t="s">
        <v>304</v>
      </c>
      <c r="B636" s="298" t="s">
        <v>341</v>
      </c>
      <c r="C636" s="70">
        <v>144843.16</v>
      </c>
      <c r="D636" s="81">
        <v>64790</v>
      </c>
      <c r="E636" s="70">
        <v>110210</v>
      </c>
      <c r="F636" s="81">
        <v>175000</v>
      </c>
      <c r="G636" s="75">
        <v>175000</v>
      </c>
    </row>
    <row r="637" spans="1:27" s="219" customFormat="1" ht="11.25" x14ac:dyDescent="0.2">
      <c r="A637" s="167" t="s">
        <v>306</v>
      </c>
      <c r="B637" s="298" t="s">
        <v>343</v>
      </c>
      <c r="C637" s="70">
        <v>14922.73</v>
      </c>
      <c r="D637" s="81">
        <v>24000</v>
      </c>
      <c r="E637" s="70">
        <v>176000</v>
      </c>
      <c r="F637" s="81">
        <v>200000</v>
      </c>
      <c r="G637" s="75">
        <v>750000</v>
      </c>
    </row>
    <row r="638" spans="1:27" s="219" customFormat="1" ht="11.25" x14ac:dyDescent="0.2">
      <c r="A638" s="167" t="s">
        <v>344</v>
      </c>
      <c r="B638" s="298" t="s">
        <v>345</v>
      </c>
      <c r="C638" s="70">
        <v>38572</v>
      </c>
      <c r="D638" s="81">
        <v>20570.52</v>
      </c>
      <c r="E638" s="70">
        <v>129429.48</v>
      </c>
      <c r="F638" s="81">
        <v>150000</v>
      </c>
      <c r="G638" s="75">
        <v>150000</v>
      </c>
    </row>
    <row r="639" spans="1:27" s="219" customFormat="1" ht="11.25" x14ac:dyDescent="0.2">
      <c r="A639" s="167" t="s">
        <v>346</v>
      </c>
      <c r="B639" s="298" t="s">
        <v>347</v>
      </c>
      <c r="C639" s="70">
        <v>9987.02</v>
      </c>
      <c r="D639" s="81">
        <v>0</v>
      </c>
      <c r="E639" s="70">
        <v>10000</v>
      </c>
      <c r="F639" s="81">
        <v>10000</v>
      </c>
      <c r="G639" s="75">
        <v>10000</v>
      </c>
    </row>
    <row r="640" spans="1:27" s="219" customFormat="1" ht="11.25" x14ac:dyDescent="0.2">
      <c r="A640" s="167" t="s">
        <v>310</v>
      </c>
      <c r="B640" s="298" t="s">
        <v>348</v>
      </c>
      <c r="C640" s="70">
        <v>160435.70000000001</v>
      </c>
      <c r="D640" s="81">
        <v>0</v>
      </c>
      <c r="E640" s="70">
        <v>60000</v>
      </c>
      <c r="F640" s="81">
        <v>60000</v>
      </c>
      <c r="G640" s="75">
        <v>125000</v>
      </c>
    </row>
    <row r="641" spans="1:7" s="219" customFormat="1" ht="11.25" x14ac:dyDescent="0.2">
      <c r="A641" s="167" t="s">
        <v>313</v>
      </c>
      <c r="B641" s="298" t="s">
        <v>350</v>
      </c>
      <c r="C641" s="70">
        <v>17988</v>
      </c>
      <c r="D641" s="81">
        <v>4497</v>
      </c>
      <c r="E641" s="70">
        <v>13503</v>
      </c>
      <c r="F641" s="81">
        <v>18000</v>
      </c>
      <c r="G641" s="75">
        <v>18000</v>
      </c>
    </row>
    <row r="642" spans="1:7" s="219" customFormat="1" ht="11.25" x14ac:dyDescent="0.2">
      <c r="A642" s="167" t="s">
        <v>314</v>
      </c>
      <c r="B642" s="298" t="s">
        <v>351</v>
      </c>
      <c r="C642" s="70">
        <v>5708.49</v>
      </c>
      <c r="D642" s="81">
        <v>0</v>
      </c>
      <c r="E642" s="70">
        <v>0</v>
      </c>
      <c r="F642" s="81">
        <v>0</v>
      </c>
      <c r="G642" s="75">
        <v>0</v>
      </c>
    </row>
    <row r="643" spans="1:7" s="219" customFormat="1" ht="11.25" x14ac:dyDescent="0.2">
      <c r="A643" s="167" t="s">
        <v>355</v>
      </c>
      <c r="B643" s="298" t="s">
        <v>356</v>
      </c>
      <c r="C643" s="70">
        <v>0</v>
      </c>
      <c r="D643" s="81">
        <v>40200</v>
      </c>
      <c r="E643" s="70">
        <v>12600</v>
      </c>
      <c r="F643" s="81">
        <v>52800</v>
      </c>
      <c r="G643" s="75">
        <v>52800</v>
      </c>
    </row>
    <row r="644" spans="1:7" s="219" customFormat="1" ht="22.5" x14ac:dyDescent="0.2">
      <c r="A644" s="176" t="s">
        <v>414</v>
      </c>
      <c r="B644" s="298" t="s">
        <v>105</v>
      </c>
      <c r="C644" s="70">
        <v>0</v>
      </c>
      <c r="D644" s="81">
        <v>0</v>
      </c>
      <c r="E644" s="70">
        <v>10000</v>
      </c>
      <c r="F644" s="81">
        <v>10000</v>
      </c>
      <c r="G644" s="75">
        <v>15000</v>
      </c>
    </row>
    <row r="645" spans="1:7" s="219" customFormat="1" ht="22.5" x14ac:dyDescent="0.2">
      <c r="A645" s="167" t="s">
        <v>359</v>
      </c>
      <c r="B645" s="298" t="s">
        <v>360</v>
      </c>
      <c r="C645" s="70">
        <v>0</v>
      </c>
      <c r="D645" s="81">
        <v>4695</v>
      </c>
      <c r="E645" s="70">
        <v>305</v>
      </c>
      <c r="F645" s="81">
        <v>5000</v>
      </c>
      <c r="G645" s="75">
        <v>5000</v>
      </c>
    </row>
    <row r="646" spans="1:7" s="219" customFormat="1" ht="22.5" x14ac:dyDescent="0.2">
      <c r="A646" s="167" t="s">
        <v>415</v>
      </c>
      <c r="B646" s="298" t="s">
        <v>416</v>
      </c>
      <c r="C646" s="70">
        <v>0</v>
      </c>
      <c r="D646" s="81">
        <v>0</v>
      </c>
      <c r="E646" s="70">
        <v>5000</v>
      </c>
      <c r="F646" s="81">
        <v>5000</v>
      </c>
      <c r="G646" s="75">
        <v>5000</v>
      </c>
    </row>
    <row r="647" spans="1:7" s="219" customFormat="1" ht="11.25" x14ac:dyDescent="0.2">
      <c r="A647" s="176" t="s">
        <v>423</v>
      </c>
      <c r="B647" s="298" t="s">
        <v>118</v>
      </c>
      <c r="C647" s="70">
        <v>0</v>
      </c>
      <c r="D647" s="81">
        <v>0</v>
      </c>
      <c r="E647" s="70">
        <v>0</v>
      </c>
      <c r="F647" s="81">
        <v>0</v>
      </c>
      <c r="G647" s="75">
        <v>10000</v>
      </c>
    </row>
    <row r="648" spans="1:7" s="219" customFormat="1" ht="22.5" x14ac:dyDescent="0.2">
      <c r="A648" s="167" t="s">
        <v>366</v>
      </c>
      <c r="B648" s="298" t="s">
        <v>367</v>
      </c>
      <c r="C648" s="70">
        <v>14300</v>
      </c>
      <c r="D648" s="81">
        <v>20000</v>
      </c>
      <c r="E648" s="70">
        <v>231150</v>
      </c>
      <c r="F648" s="81">
        <v>251150</v>
      </c>
      <c r="G648" s="75">
        <v>469000</v>
      </c>
    </row>
    <row r="649" spans="1:7" s="165" customFormat="1" ht="11.25" x14ac:dyDescent="0.2">
      <c r="A649" s="18"/>
      <c r="B649" s="17"/>
      <c r="C649" s="70"/>
      <c r="D649" s="23"/>
      <c r="E649" s="93"/>
      <c r="F649" s="122"/>
      <c r="G649" s="119"/>
    </row>
    <row r="650" spans="1:7" s="165" customFormat="1" ht="11.25" x14ac:dyDescent="0.2">
      <c r="A650" s="26" t="s">
        <v>194</v>
      </c>
      <c r="B650" s="25"/>
      <c r="C650" s="78">
        <f>SUM(C636:C649)</f>
        <v>406757.1</v>
      </c>
      <c r="D650" s="79">
        <f>SUM(D636:D649)</f>
        <v>178752.52000000002</v>
      </c>
      <c r="E650" s="78">
        <f>SUM(E636:E649)</f>
        <v>758197.48</v>
      </c>
      <c r="F650" s="79">
        <f>SUM(F636:F649)</f>
        <v>936950</v>
      </c>
      <c r="G650" s="80">
        <f>SUM(G636:G649)</f>
        <v>1784800</v>
      </c>
    </row>
    <row r="651" spans="1:7" s="165" customFormat="1" ht="11.25" x14ac:dyDescent="0.2">
      <c r="A651" s="26" t="s">
        <v>195</v>
      </c>
      <c r="B651" s="25"/>
      <c r="C651" s="14"/>
      <c r="D651" s="13"/>
      <c r="E651" s="14"/>
      <c r="F651" s="67"/>
      <c r="G651" s="98"/>
    </row>
    <row r="652" spans="1:7" s="219" customFormat="1" ht="11.25" x14ac:dyDescent="0.2">
      <c r="A652" s="18" t="s">
        <v>144</v>
      </c>
      <c r="B652" s="298" t="s">
        <v>420</v>
      </c>
      <c r="C652" s="70">
        <v>50000</v>
      </c>
      <c r="D652" s="81">
        <v>0</v>
      </c>
      <c r="E652" s="70">
        <v>0</v>
      </c>
      <c r="F652" s="81">
        <v>0</v>
      </c>
      <c r="G652" s="75">
        <v>0</v>
      </c>
    </row>
    <row r="653" spans="1:7" s="219" customFormat="1" ht="22.5" x14ac:dyDescent="0.2">
      <c r="A653" s="176" t="s">
        <v>147</v>
      </c>
      <c r="B653" s="298" t="s">
        <v>148</v>
      </c>
      <c r="C653" s="70">
        <v>0</v>
      </c>
      <c r="D653" s="81">
        <v>0</v>
      </c>
      <c r="E653" s="70">
        <v>0</v>
      </c>
      <c r="F653" s="81">
        <v>0</v>
      </c>
      <c r="G653" s="75">
        <v>100000</v>
      </c>
    </row>
    <row r="654" spans="1:7" s="219" customFormat="1" ht="11.25" x14ac:dyDescent="0.2">
      <c r="A654" s="18" t="s">
        <v>157</v>
      </c>
      <c r="B654" s="298" t="s">
        <v>391</v>
      </c>
      <c r="C654" s="70">
        <v>50000</v>
      </c>
      <c r="D654" s="81">
        <v>0</v>
      </c>
      <c r="E654" s="70">
        <v>50000</v>
      </c>
      <c r="F654" s="81">
        <v>50000</v>
      </c>
      <c r="G654" s="75">
        <v>0</v>
      </c>
    </row>
    <row r="655" spans="1:7" x14ac:dyDescent="0.25">
      <c r="A655" s="18"/>
      <c r="B655" s="17"/>
      <c r="C655" s="22"/>
      <c r="D655" s="81"/>
      <c r="E655" s="93"/>
      <c r="F655" s="67"/>
      <c r="G655" s="98"/>
    </row>
    <row r="656" spans="1:7" x14ac:dyDescent="0.25">
      <c r="A656" s="26" t="s">
        <v>196</v>
      </c>
      <c r="B656" s="25"/>
      <c r="C656" s="78">
        <f>SUM(C652:C655)</f>
        <v>100000</v>
      </c>
      <c r="D656" s="79">
        <f>SUM(D652:D655)</f>
        <v>0</v>
      </c>
      <c r="E656" s="78">
        <f>SUM(E652:E655)</f>
        <v>50000</v>
      </c>
      <c r="F656" s="79">
        <f>SUM(F652:F655)</f>
        <v>50000</v>
      </c>
      <c r="G656" s="80">
        <f>SUM(G652:G655)</f>
        <v>100000</v>
      </c>
    </row>
    <row r="657" spans="1:7" x14ac:dyDescent="0.25">
      <c r="A657" s="26"/>
      <c r="B657" s="25"/>
      <c r="C657" s="78"/>
      <c r="D657" s="79"/>
      <c r="E657" s="78"/>
      <c r="F657" s="79"/>
      <c r="G657" s="80"/>
    </row>
    <row r="658" spans="1:7" x14ac:dyDescent="0.25">
      <c r="A658" s="38" t="s">
        <v>185</v>
      </c>
      <c r="B658" s="120"/>
      <c r="C658" s="83">
        <f>SUM(C634+C650+C656)</f>
        <v>4841992.1099999994</v>
      </c>
      <c r="D658" s="83">
        <f>SUM(D634+D650+D656)</f>
        <v>2277226.69</v>
      </c>
      <c r="E658" s="84">
        <f>SUM(E634+E650+E656)</f>
        <v>3293485.29</v>
      </c>
      <c r="F658" s="83">
        <f>SUM(F634+F650+F656)</f>
        <v>5570711.9800000004</v>
      </c>
      <c r="G658" s="85">
        <f>SUM(G634+G650+G656)</f>
        <v>7184141.8000000007</v>
      </c>
    </row>
    <row r="659" spans="1:7" x14ac:dyDescent="0.25">
      <c r="A659" s="39"/>
      <c r="B659" s="42"/>
      <c r="C659" s="240"/>
      <c r="D659" s="240"/>
      <c r="E659" s="240"/>
      <c r="F659" s="240"/>
      <c r="G659" s="227"/>
    </row>
    <row r="660" spans="1:7" x14ac:dyDescent="0.25">
      <c r="A660" s="24" t="s">
        <v>165</v>
      </c>
      <c r="B660" s="42"/>
      <c r="C660" s="40"/>
      <c r="D660" s="40"/>
      <c r="E660" s="40"/>
      <c r="F660" s="40"/>
      <c r="G660" s="41"/>
    </row>
    <row r="661" spans="1:7" x14ac:dyDescent="0.25">
      <c r="A661" s="39"/>
      <c r="B661" s="42"/>
      <c r="C661" s="40"/>
      <c r="D661" s="40"/>
      <c r="E661" s="40"/>
      <c r="F661" s="40"/>
      <c r="G661" s="41"/>
    </row>
    <row r="662" spans="1:7" ht="23.25" x14ac:dyDescent="0.25">
      <c r="A662" s="39" t="s">
        <v>166</v>
      </c>
      <c r="B662" s="42" t="s">
        <v>167</v>
      </c>
      <c r="C662" s="40"/>
      <c r="D662" s="40"/>
      <c r="E662" s="43" t="s">
        <v>168</v>
      </c>
      <c r="F662" s="14"/>
      <c r="G662" s="41"/>
    </row>
    <row r="663" spans="1:7" x14ac:dyDescent="0.25">
      <c r="A663" s="39"/>
      <c r="B663" s="42"/>
      <c r="C663" s="40"/>
      <c r="D663" s="40"/>
      <c r="E663" s="43"/>
      <c r="F663" s="14"/>
      <c r="G663" s="41"/>
    </row>
    <row r="664" spans="1:7" ht="21.75" x14ac:dyDescent="0.25">
      <c r="A664" s="10" t="s">
        <v>215</v>
      </c>
      <c r="B664" s="102"/>
      <c r="C664" s="339" t="s">
        <v>187</v>
      </c>
      <c r="D664" s="339"/>
      <c r="E664" s="103"/>
      <c r="F664" s="339" t="s">
        <v>188</v>
      </c>
      <c r="G664" s="343"/>
    </row>
    <row r="665" spans="1:7" x14ac:dyDescent="0.25">
      <c r="A665" s="44"/>
      <c r="B665" s="89"/>
      <c r="C665" s="45"/>
      <c r="D665" s="45"/>
      <c r="E665" s="45"/>
      <c r="F665" s="45"/>
      <c r="G665" s="46"/>
    </row>
    <row r="668" spans="1:7" ht="24.75" x14ac:dyDescent="0.25">
      <c r="A668" s="47" t="s">
        <v>175</v>
      </c>
      <c r="B668" s="48"/>
      <c r="C668" s="49"/>
      <c r="D668" s="49"/>
      <c r="E668" s="49"/>
      <c r="F668" s="2" t="s">
        <v>189</v>
      </c>
      <c r="G668" s="49"/>
    </row>
    <row r="669" spans="1:7" ht="33" x14ac:dyDescent="0.25">
      <c r="A669" s="50" t="s">
        <v>177</v>
      </c>
      <c r="B669" s="51"/>
      <c r="C669" s="52"/>
      <c r="D669" s="52"/>
      <c r="E669" s="52"/>
      <c r="F669" s="52"/>
      <c r="G669" s="52"/>
    </row>
    <row r="670" spans="1:7" x14ac:dyDescent="0.25">
      <c r="A670" s="332" t="s">
        <v>1</v>
      </c>
      <c r="B670" s="332"/>
      <c r="C670" s="332"/>
      <c r="D670" s="332"/>
      <c r="E670" s="332"/>
      <c r="F670" s="332"/>
      <c r="G670" s="332"/>
    </row>
    <row r="671" spans="1:7" x14ac:dyDescent="0.25">
      <c r="A671" s="106"/>
      <c r="B671" s="106"/>
      <c r="C671" s="106"/>
      <c r="D671" s="106"/>
      <c r="E671" s="106"/>
      <c r="F671" s="106"/>
      <c r="G671" s="106"/>
    </row>
    <row r="672" spans="1:7" x14ac:dyDescent="0.25">
      <c r="A672" s="53" t="s">
        <v>2</v>
      </c>
      <c r="B672" s="328" t="s">
        <v>280</v>
      </c>
      <c r="C672" s="328"/>
      <c r="D672" s="328"/>
      <c r="E672" s="328"/>
      <c r="F672" s="54"/>
      <c r="G672" s="54"/>
    </row>
    <row r="673" spans="1:7" ht="14.45" customHeight="1" x14ac:dyDescent="0.25">
      <c r="A673" s="91" t="s">
        <v>3</v>
      </c>
      <c r="B673" s="223" t="s">
        <v>236</v>
      </c>
      <c r="C673" s="72"/>
      <c r="D673" s="72"/>
      <c r="E673" s="72"/>
      <c r="F673" s="72"/>
      <c r="G673" s="72"/>
    </row>
    <row r="674" spans="1:7" x14ac:dyDescent="0.25">
      <c r="A674" s="72" t="s">
        <v>4</v>
      </c>
      <c r="B674" s="55"/>
      <c r="C674" s="5"/>
      <c r="D674" s="5"/>
      <c r="E674" s="5"/>
      <c r="F674" s="5"/>
      <c r="G674" s="5"/>
    </row>
    <row r="675" spans="1:7" x14ac:dyDescent="0.25">
      <c r="A675" s="6"/>
      <c r="B675" s="12"/>
      <c r="C675" s="9"/>
      <c r="D675" s="335" t="s">
        <v>6</v>
      </c>
      <c r="E675" s="336"/>
      <c r="F675" s="335"/>
      <c r="G675" s="7"/>
    </row>
    <row r="676" spans="1:7" ht="31.5" x14ac:dyDescent="0.25">
      <c r="A676" s="10" t="s">
        <v>7</v>
      </c>
      <c r="B676" s="11" t="s">
        <v>8</v>
      </c>
      <c r="C676" s="221" t="s">
        <v>9</v>
      </c>
      <c r="D676" s="12" t="s">
        <v>10</v>
      </c>
      <c r="E676" s="56" t="s">
        <v>11</v>
      </c>
      <c r="F676" s="12" t="s">
        <v>12</v>
      </c>
      <c r="G676" s="222" t="s">
        <v>13</v>
      </c>
    </row>
    <row r="677" spans="1:7" x14ac:dyDescent="0.25">
      <c r="A677" s="57" t="s">
        <v>14</v>
      </c>
      <c r="B677" s="58" t="s">
        <v>15</v>
      </c>
      <c r="C677" s="59" t="s">
        <v>16</v>
      </c>
      <c r="D677" s="58" t="s">
        <v>17</v>
      </c>
      <c r="E677" s="60" t="s">
        <v>18</v>
      </c>
      <c r="F677" s="59" t="s">
        <v>19</v>
      </c>
      <c r="G677" s="58" t="s">
        <v>20</v>
      </c>
    </row>
    <row r="678" spans="1:7" x14ac:dyDescent="0.25">
      <c r="A678" s="61" t="s">
        <v>21</v>
      </c>
      <c r="B678" s="62"/>
      <c r="C678" s="63"/>
      <c r="D678" s="64"/>
      <c r="E678" s="63"/>
      <c r="F678" s="64"/>
      <c r="G678" s="65"/>
    </row>
    <row r="679" spans="1:7" x14ac:dyDescent="0.25">
      <c r="A679" s="69" t="s">
        <v>233</v>
      </c>
      <c r="B679" s="25"/>
      <c r="C679" s="14"/>
      <c r="D679" s="13"/>
      <c r="E679" s="14"/>
      <c r="F679" s="13"/>
      <c r="G679" s="15"/>
    </row>
    <row r="680" spans="1:7" s="164" customFormat="1" ht="22.5" x14ac:dyDescent="0.2">
      <c r="A680" s="167" t="s">
        <v>304</v>
      </c>
      <c r="B680" s="168" t="s">
        <v>341</v>
      </c>
      <c r="C680" s="169">
        <v>164600</v>
      </c>
      <c r="D680" s="170">
        <v>30000</v>
      </c>
      <c r="E680" s="169">
        <v>170000</v>
      </c>
      <c r="F680" s="170">
        <v>200000</v>
      </c>
      <c r="G680" s="171">
        <v>200000</v>
      </c>
    </row>
    <row r="681" spans="1:7" s="164" customFormat="1" ht="22.5" x14ac:dyDescent="0.2">
      <c r="A681" s="167" t="s">
        <v>306</v>
      </c>
      <c r="B681" s="168" t="s">
        <v>343</v>
      </c>
      <c r="C681" s="169">
        <v>68922.73</v>
      </c>
      <c r="D681" s="170">
        <v>0</v>
      </c>
      <c r="E681" s="169">
        <v>37000</v>
      </c>
      <c r="F681" s="170">
        <v>37000</v>
      </c>
      <c r="G681" s="173">
        <v>75000</v>
      </c>
    </row>
    <row r="682" spans="1:7" s="164" customFormat="1" ht="22.5" x14ac:dyDescent="0.2">
      <c r="A682" s="167" t="s">
        <v>344</v>
      </c>
      <c r="B682" s="168" t="s">
        <v>345</v>
      </c>
      <c r="C682" s="169">
        <v>66880</v>
      </c>
      <c r="D682" s="170">
        <v>0</v>
      </c>
      <c r="E682" s="169">
        <v>120000</v>
      </c>
      <c r="F682" s="170">
        <v>120000</v>
      </c>
      <c r="G682" s="173">
        <v>100000</v>
      </c>
    </row>
    <row r="683" spans="1:7" s="164" customFormat="1" ht="22.5" x14ac:dyDescent="0.2">
      <c r="A683" s="167" t="s">
        <v>310</v>
      </c>
      <c r="B683" s="168" t="s">
        <v>348</v>
      </c>
      <c r="C683" s="169">
        <v>40223.5</v>
      </c>
      <c r="D683" s="170">
        <v>0</v>
      </c>
      <c r="E683" s="169">
        <v>45000</v>
      </c>
      <c r="F683" s="170">
        <v>45000</v>
      </c>
      <c r="G683" s="173">
        <v>50000</v>
      </c>
    </row>
    <row r="684" spans="1:7" s="164" customFormat="1" ht="22.5" x14ac:dyDescent="0.2">
      <c r="A684" s="167" t="s">
        <v>313</v>
      </c>
      <c r="B684" s="168" t="s">
        <v>350</v>
      </c>
      <c r="C684" s="169">
        <v>18000</v>
      </c>
      <c r="D684" s="170">
        <v>9000</v>
      </c>
      <c r="E684" s="169">
        <v>9000</v>
      </c>
      <c r="F684" s="170">
        <v>18000</v>
      </c>
      <c r="G684" s="175">
        <v>0</v>
      </c>
    </row>
    <row r="685" spans="1:7" s="164" customFormat="1" ht="22.5" x14ac:dyDescent="0.2">
      <c r="A685" s="167" t="s">
        <v>405</v>
      </c>
      <c r="B685" s="168" t="s">
        <v>406</v>
      </c>
      <c r="C685" s="169">
        <v>97680</v>
      </c>
      <c r="D685" s="170">
        <v>48840</v>
      </c>
      <c r="E685" s="169">
        <v>48840</v>
      </c>
      <c r="F685" s="170">
        <v>97680</v>
      </c>
      <c r="G685" s="171">
        <v>97680</v>
      </c>
    </row>
    <row r="686" spans="1:7" s="164" customFormat="1" ht="22.5" x14ac:dyDescent="0.2">
      <c r="A686" s="167" t="s">
        <v>355</v>
      </c>
      <c r="B686" s="168" t="s">
        <v>356</v>
      </c>
      <c r="C686" s="169">
        <v>0</v>
      </c>
      <c r="D686" s="170">
        <v>0</v>
      </c>
      <c r="E686" s="169">
        <v>0</v>
      </c>
      <c r="F686" s="170">
        <v>0</v>
      </c>
      <c r="G686" s="175">
        <v>105600</v>
      </c>
    </row>
    <row r="687" spans="1:7" s="164" customFormat="1" ht="22.5" x14ac:dyDescent="0.2">
      <c r="A687" s="167" t="s">
        <v>357</v>
      </c>
      <c r="B687" s="168" t="s">
        <v>358</v>
      </c>
      <c r="C687" s="169">
        <v>0</v>
      </c>
      <c r="D687" s="170">
        <v>0</v>
      </c>
      <c r="E687" s="169">
        <v>20000</v>
      </c>
      <c r="F687" s="170">
        <v>20000</v>
      </c>
      <c r="G687" s="173">
        <v>50000</v>
      </c>
    </row>
    <row r="688" spans="1:7" s="164" customFormat="1" ht="22.5" x14ac:dyDescent="0.2">
      <c r="A688" s="167" t="s">
        <v>366</v>
      </c>
      <c r="B688" s="168" t="s">
        <v>367</v>
      </c>
      <c r="C688" s="183">
        <v>19879</v>
      </c>
      <c r="D688" s="184">
        <v>0</v>
      </c>
      <c r="E688" s="183">
        <v>103000</v>
      </c>
      <c r="F688" s="184">
        <v>103000</v>
      </c>
      <c r="G688" s="185">
        <v>150000</v>
      </c>
    </row>
    <row r="689" spans="1:7" s="164" customFormat="1" ht="11.25" x14ac:dyDescent="0.2">
      <c r="A689" s="18"/>
      <c r="B689" s="17"/>
      <c r="C689" s="22"/>
      <c r="D689" s="81"/>
      <c r="E689" s="93"/>
      <c r="F689" s="122"/>
      <c r="G689" s="119"/>
    </row>
    <row r="690" spans="1:7" s="164" customFormat="1" ht="11.25" x14ac:dyDescent="0.2">
      <c r="A690" s="26" t="s">
        <v>194</v>
      </c>
      <c r="B690" s="25"/>
      <c r="C690" s="78">
        <f>SUM(C680:C689)</f>
        <v>476185.23</v>
      </c>
      <c r="D690" s="79">
        <f>SUM(D680:D689)</f>
        <v>87840</v>
      </c>
      <c r="E690" s="78">
        <f>SUM(E680:E689)</f>
        <v>552840</v>
      </c>
      <c r="F690" s="79">
        <f>SUM(F680:F689)</f>
        <v>640680</v>
      </c>
      <c r="G690" s="80">
        <f>SUM(G680:G689)</f>
        <v>828280</v>
      </c>
    </row>
    <row r="691" spans="1:7" s="164" customFormat="1" ht="11.25" x14ac:dyDescent="0.2">
      <c r="A691" s="26" t="s">
        <v>195</v>
      </c>
      <c r="B691" s="25"/>
      <c r="C691" s="14"/>
      <c r="D691" s="13"/>
      <c r="E691" s="14"/>
      <c r="F691" s="67"/>
      <c r="G691" s="98"/>
    </row>
    <row r="692" spans="1:7" s="164" customFormat="1" ht="11.25" x14ac:dyDescent="0.2">
      <c r="A692" s="176" t="s">
        <v>315</v>
      </c>
      <c r="B692" s="179" t="s">
        <v>145</v>
      </c>
      <c r="C692" s="169">
        <v>0</v>
      </c>
      <c r="D692" s="170">
        <v>0</v>
      </c>
      <c r="E692" s="169">
        <v>0</v>
      </c>
      <c r="F692" s="170">
        <v>0</v>
      </c>
      <c r="G692" s="229">
        <v>60000</v>
      </c>
    </row>
    <row r="693" spans="1:7" s="164" customFormat="1" ht="22.5" x14ac:dyDescent="0.2">
      <c r="A693" s="167" t="s">
        <v>382</v>
      </c>
      <c r="B693" s="168" t="s">
        <v>383</v>
      </c>
      <c r="C693" s="183">
        <v>36000</v>
      </c>
      <c r="D693" s="184">
        <v>0</v>
      </c>
      <c r="E693" s="183">
        <v>0</v>
      </c>
      <c r="F693" s="184">
        <v>0</v>
      </c>
      <c r="G693" s="185">
        <v>0</v>
      </c>
    </row>
    <row r="694" spans="1:7" s="164" customFormat="1" ht="11.25" x14ac:dyDescent="0.2">
      <c r="A694" s="18"/>
      <c r="B694" s="17"/>
      <c r="C694" s="266"/>
      <c r="D694" s="267"/>
      <c r="E694" s="266"/>
      <c r="F694" s="267"/>
      <c r="G694" s="126"/>
    </row>
    <row r="695" spans="1:7" s="164" customFormat="1" ht="11.25" x14ac:dyDescent="0.2">
      <c r="A695" s="26" t="s">
        <v>196</v>
      </c>
      <c r="B695" s="25"/>
      <c r="C695" s="78">
        <f>SUM(C692:C694)</f>
        <v>36000</v>
      </c>
      <c r="D695" s="79">
        <f>SUM(D692:D694)</f>
        <v>0</v>
      </c>
      <c r="E695" s="78">
        <f>SUM(E692:E694)</f>
        <v>0</v>
      </c>
      <c r="F695" s="79">
        <f>SUM(F692:F694)</f>
        <v>0</v>
      </c>
      <c r="G695" s="80">
        <f>SUM(G692:G694)</f>
        <v>60000</v>
      </c>
    </row>
    <row r="696" spans="1:7" s="164" customFormat="1" ht="11.25" x14ac:dyDescent="0.2">
      <c r="A696" s="26"/>
      <c r="B696" s="25"/>
      <c r="C696" s="78"/>
      <c r="D696" s="79"/>
      <c r="E696" s="78"/>
      <c r="F696" s="79"/>
      <c r="G696" s="80"/>
    </row>
    <row r="697" spans="1:7" s="164" customFormat="1" ht="12" x14ac:dyDescent="0.25">
      <c r="A697" s="38" t="s">
        <v>185</v>
      </c>
      <c r="B697" s="120"/>
      <c r="C697" s="83">
        <f>SUM(C690+C695)</f>
        <v>512185.23</v>
      </c>
      <c r="D697" s="83">
        <f>SUM(D690+D695)</f>
        <v>87840</v>
      </c>
      <c r="E697" s="84">
        <f>SUM(E690+E695)</f>
        <v>552840</v>
      </c>
      <c r="F697" s="83">
        <f>SUM(F690+F695)</f>
        <v>640680</v>
      </c>
      <c r="G697" s="85">
        <f>SUM(G690+G695)</f>
        <v>888280</v>
      </c>
    </row>
    <row r="698" spans="1:7" x14ac:dyDescent="0.25">
      <c r="A698" s="39"/>
      <c r="B698" s="42"/>
      <c r="C698" s="240"/>
      <c r="D698" s="240"/>
      <c r="E698" s="240"/>
      <c r="F698" s="240"/>
      <c r="G698" s="227"/>
    </row>
    <row r="699" spans="1:7" x14ac:dyDescent="0.25">
      <c r="A699" s="24" t="s">
        <v>165</v>
      </c>
      <c r="B699" s="42"/>
      <c r="C699" s="40"/>
      <c r="D699" s="40"/>
      <c r="E699" s="40"/>
      <c r="F699" s="40"/>
      <c r="G699" s="41"/>
    </row>
    <row r="700" spans="1:7" x14ac:dyDescent="0.25">
      <c r="A700" s="39"/>
      <c r="B700" s="42"/>
      <c r="C700" s="40"/>
      <c r="D700" s="40"/>
      <c r="E700" s="40"/>
      <c r="F700" s="40"/>
      <c r="G700" s="41"/>
    </row>
    <row r="701" spans="1:7" ht="23.25" x14ac:dyDescent="0.25">
      <c r="A701" s="39" t="s">
        <v>166</v>
      </c>
      <c r="B701" s="42" t="s">
        <v>167</v>
      </c>
      <c r="C701" s="40"/>
      <c r="D701" s="40"/>
      <c r="E701" s="43" t="s">
        <v>168</v>
      </c>
      <c r="F701" s="14"/>
      <c r="G701" s="41"/>
    </row>
    <row r="702" spans="1:7" x14ac:dyDescent="0.25">
      <c r="A702" s="39"/>
      <c r="B702" s="42"/>
      <c r="C702" s="40"/>
      <c r="D702" s="40"/>
      <c r="E702" s="43"/>
      <c r="F702" s="14"/>
      <c r="G702" s="41"/>
    </row>
    <row r="703" spans="1:7" ht="22.5" x14ac:dyDescent="0.25">
      <c r="A703" s="87" t="s">
        <v>509</v>
      </c>
      <c r="C703" s="337" t="s">
        <v>187</v>
      </c>
      <c r="D703" s="337"/>
      <c r="E703" s="14"/>
      <c r="F703" s="337" t="s">
        <v>188</v>
      </c>
      <c r="G703" s="338"/>
    </row>
    <row r="704" spans="1:7" x14ac:dyDescent="0.25">
      <c r="A704" s="44"/>
      <c r="B704" s="89"/>
      <c r="C704" s="45"/>
      <c r="D704" s="45"/>
      <c r="E704" s="45"/>
      <c r="F704" s="45"/>
      <c r="G704" s="46"/>
    </row>
    <row r="706" spans="1:7" x14ac:dyDescent="0.25">
      <c r="A706" s="143"/>
    </row>
    <row r="710" spans="1:7" ht="24.75" x14ac:dyDescent="0.25">
      <c r="A710" s="47" t="s">
        <v>175</v>
      </c>
      <c r="B710" s="48"/>
      <c r="C710" s="49"/>
      <c r="D710" s="49"/>
      <c r="E710" s="49"/>
      <c r="F710" s="2" t="s">
        <v>189</v>
      </c>
      <c r="G710" s="49"/>
    </row>
    <row r="711" spans="1:7" ht="33" x14ac:dyDescent="0.25">
      <c r="A711" s="50" t="s">
        <v>177</v>
      </c>
      <c r="B711" s="51"/>
      <c r="C711" s="52"/>
      <c r="D711" s="52"/>
      <c r="E711" s="52"/>
      <c r="F711" s="52"/>
      <c r="G711" s="52"/>
    </row>
    <row r="712" spans="1:7" x14ac:dyDescent="0.25">
      <c r="A712" s="332" t="s">
        <v>1</v>
      </c>
      <c r="B712" s="332"/>
      <c r="C712" s="332"/>
      <c r="D712" s="332"/>
      <c r="E712" s="332"/>
      <c r="F712" s="332"/>
      <c r="G712" s="332"/>
    </row>
    <row r="713" spans="1:7" x14ac:dyDescent="0.25">
      <c r="A713" s="53" t="s">
        <v>2</v>
      </c>
      <c r="B713" s="328" t="s">
        <v>280</v>
      </c>
      <c r="C713" s="328"/>
      <c r="D713" s="328"/>
      <c r="E713" s="328"/>
      <c r="F713" s="54"/>
      <c r="G713" s="54"/>
    </row>
    <row r="714" spans="1:7" x14ac:dyDescent="0.25">
      <c r="A714" s="72" t="s">
        <v>3</v>
      </c>
      <c r="B714" s="339" t="s">
        <v>216</v>
      </c>
      <c r="C714" s="339"/>
      <c r="D714" s="339"/>
      <c r="E714" s="339"/>
      <c r="F714" s="91"/>
      <c r="G714" s="91"/>
    </row>
    <row r="715" spans="1:7" x14ac:dyDescent="0.25">
      <c r="A715" s="91" t="s">
        <v>4</v>
      </c>
      <c r="B715" s="55"/>
      <c r="C715" s="5"/>
      <c r="D715" s="5"/>
      <c r="E715" s="5"/>
      <c r="F715" s="5"/>
      <c r="G715" s="5"/>
    </row>
    <row r="716" spans="1:7" x14ac:dyDescent="0.25">
      <c r="A716" s="6"/>
      <c r="B716" s="12"/>
      <c r="C716" s="9"/>
      <c r="D716" s="335" t="s">
        <v>6</v>
      </c>
      <c r="E716" s="336"/>
      <c r="F716" s="335"/>
      <c r="G716" s="7"/>
    </row>
    <row r="717" spans="1:7" ht="31.5" x14ac:dyDescent="0.25">
      <c r="A717" s="10" t="s">
        <v>7</v>
      </c>
      <c r="B717" s="11" t="s">
        <v>8</v>
      </c>
      <c r="C717" s="221" t="s">
        <v>9</v>
      </c>
      <c r="D717" s="12" t="s">
        <v>10</v>
      </c>
      <c r="E717" s="56" t="s">
        <v>11</v>
      </c>
      <c r="F717" s="12" t="s">
        <v>12</v>
      </c>
      <c r="G717" s="222" t="s">
        <v>13</v>
      </c>
    </row>
    <row r="718" spans="1:7" x14ac:dyDescent="0.25">
      <c r="A718" s="57" t="s">
        <v>14</v>
      </c>
      <c r="B718" s="58" t="s">
        <v>15</v>
      </c>
      <c r="C718" s="59" t="s">
        <v>16</v>
      </c>
      <c r="D718" s="58" t="s">
        <v>17</v>
      </c>
      <c r="E718" s="60" t="s">
        <v>18</v>
      </c>
      <c r="F718" s="59" t="s">
        <v>19</v>
      </c>
      <c r="G718" s="58" t="s">
        <v>20</v>
      </c>
    </row>
    <row r="719" spans="1:7" x14ac:dyDescent="0.25">
      <c r="A719" s="61" t="s">
        <v>21</v>
      </c>
      <c r="B719" s="62"/>
      <c r="C719" s="63"/>
      <c r="D719" s="64"/>
      <c r="E719" s="63"/>
      <c r="F719" s="64"/>
      <c r="G719" s="65"/>
    </row>
    <row r="720" spans="1:7" x14ac:dyDescent="0.25">
      <c r="A720" s="66" t="s">
        <v>22</v>
      </c>
      <c r="B720" s="25"/>
      <c r="C720" s="14"/>
      <c r="D720" s="13"/>
      <c r="E720" s="14"/>
      <c r="F720" s="13"/>
      <c r="G720" s="15"/>
    </row>
    <row r="721" spans="1:7" s="164" customFormat="1" ht="22.5" x14ac:dyDescent="0.2">
      <c r="A721" s="167" t="s">
        <v>281</v>
      </c>
      <c r="B721" s="168" t="s">
        <v>325</v>
      </c>
      <c r="C721" s="169">
        <v>1090787.5</v>
      </c>
      <c r="D721" s="170">
        <v>405426</v>
      </c>
      <c r="E721" s="169">
        <v>1489791</v>
      </c>
      <c r="F721" s="170">
        <v>1895217</v>
      </c>
      <c r="G721" s="171">
        <v>2355360</v>
      </c>
    </row>
    <row r="722" spans="1:7" s="164" customFormat="1" ht="22.5" x14ac:dyDescent="0.2">
      <c r="A722" s="167" t="s">
        <v>282</v>
      </c>
      <c r="B722" s="168" t="s">
        <v>326</v>
      </c>
      <c r="C722" s="169">
        <v>127654.23</v>
      </c>
      <c r="D722" s="170">
        <v>127634.4</v>
      </c>
      <c r="E722" s="169">
        <v>12765.600000000006</v>
      </c>
      <c r="F722" s="170">
        <v>140400</v>
      </c>
      <c r="G722" s="224">
        <v>219186</v>
      </c>
    </row>
    <row r="723" spans="1:7" s="164" customFormat="1" ht="22.5" x14ac:dyDescent="0.2">
      <c r="A723" s="167" t="s">
        <v>283</v>
      </c>
      <c r="B723" s="168" t="s">
        <v>327</v>
      </c>
      <c r="C723" s="169">
        <v>120000</v>
      </c>
      <c r="D723" s="170">
        <v>60000</v>
      </c>
      <c r="E723" s="169">
        <v>108000</v>
      </c>
      <c r="F723" s="170">
        <v>168000</v>
      </c>
      <c r="G723" s="171">
        <v>192000</v>
      </c>
    </row>
    <row r="724" spans="1:7" s="164" customFormat="1" ht="22.5" x14ac:dyDescent="0.2">
      <c r="A724" s="167" t="s">
        <v>284</v>
      </c>
      <c r="B724" s="168" t="s">
        <v>328</v>
      </c>
      <c r="C724" s="169">
        <v>81000</v>
      </c>
      <c r="D724" s="170">
        <v>40500</v>
      </c>
      <c r="E724" s="169">
        <v>20250</v>
      </c>
      <c r="F724" s="170">
        <v>60750</v>
      </c>
      <c r="G724" s="171">
        <v>91800</v>
      </c>
    </row>
    <row r="725" spans="1:7" s="164" customFormat="1" ht="22.5" x14ac:dyDescent="0.2">
      <c r="A725" s="167" t="s">
        <v>285</v>
      </c>
      <c r="B725" s="168" t="s">
        <v>329</v>
      </c>
      <c r="C725" s="169">
        <v>81000</v>
      </c>
      <c r="D725" s="170">
        <v>40500</v>
      </c>
      <c r="E725" s="169">
        <v>20250</v>
      </c>
      <c r="F725" s="170">
        <v>60750</v>
      </c>
      <c r="G725" s="171">
        <v>91800</v>
      </c>
    </row>
    <row r="726" spans="1:7" s="164" customFormat="1" ht="22.5" x14ac:dyDescent="0.2">
      <c r="A726" s="167" t="s">
        <v>286</v>
      </c>
      <c r="B726" s="168" t="s">
        <v>330</v>
      </c>
      <c r="C726" s="169">
        <v>30000</v>
      </c>
      <c r="D726" s="170">
        <v>30000</v>
      </c>
      <c r="E726" s="169">
        <v>12000</v>
      </c>
      <c r="F726" s="170">
        <v>42000</v>
      </c>
      <c r="G726" s="171">
        <v>56000</v>
      </c>
    </row>
    <row r="727" spans="1:7" s="164" customFormat="1" ht="22.5" x14ac:dyDescent="0.2">
      <c r="A727" s="167" t="s">
        <v>289</v>
      </c>
      <c r="B727" s="168" t="s">
        <v>331</v>
      </c>
      <c r="C727" s="169">
        <v>0</v>
      </c>
      <c r="D727" s="170">
        <v>0</v>
      </c>
      <c r="E727" s="169">
        <v>20000</v>
      </c>
      <c r="F727" s="170">
        <v>20000</v>
      </c>
      <c r="G727" s="175">
        <v>0</v>
      </c>
    </row>
    <row r="728" spans="1:7" s="164" customFormat="1" ht="22.5" x14ac:dyDescent="0.2">
      <c r="A728" s="167" t="s">
        <v>291</v>
      </c>
      <c r="B728" s="168" t="s">
        <v>332</v>
      </c>
      <c r="C728" s="169">
        <v>100000</v>
      </c>
      <c r="D728" s="170">
        <v>74362.38</v>
      </c>
      <c r="E728" s="169">
        <v>25637.619999999995</v>
      </c>
      <c r="F728" s="170">
        <v>100000</v>
      </c>
      <c r="G728" s="171">
        <v>100000</v>
      </c>
    </row>
    <row r="729" spans="1:7" s="164" customFormat="1" ht="22.5" x14ac:dyDescent="0.2">
      <c r="A729" s="167" t="s">
        <v>292</v>
      </c>
      <c r="B729" s="168" t="s">
        <v>333</v>
      </c>
      <c r="C729" s="169">
        <v>189195.76</v>
      </c>
      <c r="D729" s="170">
        <v>90971</v>
      </c>
      <c r="E729" s="169">
        <v>301666.75</v>
      </c>
      <c r="F729" s="170">
        <v>392637.75</v>
      </c>
      <c r="G729" s="224">
        <v>435179.5</v>
      </c>
    </row>
    <row r="730" spans="1:7" s="164" customFormat="1" ht="22.5" x14ac:dyDescent="0.2">
      <c r="A730" s="167" t="s">
        <v>293</v>
      </c>
      <c r="B730" s="168" t="s">
        <v>334</v>
      </c>
      <c r="C730" s="169">
        <v>35000</v>
      </c>
      <c r="D730" s="170">
        <v>0</v>
      </c>
      <c r="E730" s="169">
        <v>35000</v>
      </c>
      <c r="F730" s="170">
        <v>35000</v>
      </c>
      <c r="G730" s="224">
        <v>37500</v>
      </c>
    </row>
    <row r="731" spans="1:7" s="164" customFormat="1" ht="22.5" x14ac:dyDescent="0.2">
      <c r="A731" s="167" t="s">
        <v>294</v>
      </c>
      <c r="B731" s="168" t="s">
        <v>335</v>
      </c>
      <c r="C731" s="169">
        <v>91875</v>
      </c>
      <c r="D731" s="170">
        <v>0</v>
      </c>
      <c r="E731" s="169">
        <v>0</v>
      </c>
      <c r="F731" s="170">
        <v>0</v>
      </c>
      <c r="G731" s="175">
        <v>0</v>
      </c>
    </row>
    <row r="732" spans="1:7" s="164" customFormat="1" ht="22.5" x14ac:dyDescent="0.2">
      <c r="A732" s="167" t="s">
        <v>295</v>
      </c>
      <c r="B732" s="168" t="s">
        <v>336</v>
      </c>
      <c r="C732" s="169">
        <v>144437.76000000001</v>
      </c>
      <c r="D732" s="170">
        <v>65499.12</v>
      </c>
      <c r="E732" s="169">
        <v>195622.92</v>
      </c>
      <c r="F732" s="170">
        <v>261122.04</v>
      </c>
      <c r="G732" s="224">
        <v>308945.52</v>
      </c>
    </row>
    <row r="733" spans="1:7" s="164" customFormat="1" ht="22.5" x14ac:dyDescent="0.2">
      <c r="A733" s="167" t="s">
        <v>296</v>
      </c>
      <c r="B733" s="168" t="s">
        <v>337</v>
      </c>
      <c r="C733" s="169">
        <v>6000</v>
      </c>
      <c r="D733" s="170">
        <v>5500</v>
      </c>
      <c r="E733" s="169">
        <v>-2580.48</v>
      </c>
      <c r="F733" s="170">
        <v>2919.52</v>
      </c>
      <c r="G733" s="224">
        <v>18000</v>
      </c>
    </row>
    <row r="734" spans="1:7" s="164" customFormat="1" ht="22.5" x14ac:dyDescent="0.2">
      <c r="A734" s="167" t="s">
        <v>297</v>
      </c>
      <c r="B734" s="168" t="s">
        <v>338</v>
      </c>
      <c r="C734" s="169">
        <v>24072.959999999999</v>
      </c>
      <c r="D734" s="170">
        <v>13645.74</v>
      </c>
      <c r="E734" s="169">
        <v>46235.16</v>
      </c>
      <c r="F734" s="170">
        <v>59880.9</v>
      </c>
      <c r="G734" s="224">
        <v>64363.65</v>
      </c>
    </row>
    <row r="735" spans="1:7" s="164" customFormat="1" ht="22.5" x14ac:dyDescent="0.2">
      <c r="A735" s="167" t="s">
        <v>298</v>
      </c>
      <c r="B735" s="168" t="s">
        <v>339</v>
      </c>
      <c r="C735" s="169">
        <v>6000</v>
      </c>
      <c r="D735" s="170">
        <v>3000</v>
      </c>
      <c r="E735" s="169">
        <v>5400</v>
      </c>
      <c r="F735" s="170">
        <v>8400</v>
      </c>
      <c r="G735" s="224">
        <v>9000</v>
      </c>
    </row>
    <row r="736" spans="1:7" s="164" customFormat="1" ht="11.25" x14ac:dyDescent="0.2">
      <c r="A736" s="235" t="s">
        <v>407</v>
      </c>
      <c r="B736" s="168"/>
      <c r="C736" s="169"/>
      <c r="D736" s="170"/>
      <c r="E736" s="169"/>
      <c r="F736" s="170"/>
      <c r="G736" s="225"/>
    </row>
    <row r="737" spans="1:7" s="164" customFormat="1" ht="22.5" x14ac:dyDescent="0.2">
      <c r="A737" s="167" t="s">
        <v>422</v>
      </c>
      <c r="B737" s="191" t="s">
        <v>52</v>
      </c>
      <c r="C737" s="169">
        <v>577.66999999999996</v>
      </c>
      <c r="D737" s="170">
        <v>0</v>
      </c>
      <c r="E737" s="169">
        <v>0</v>
      </c>
      <c r="F737" s="170">
        <v>0</v>
      </c>
      <c r="G737" s="175">
        <v>0</v>
      </c>
    </row>
    <row r="738" spans="1:7" s="164" customFormat="1" ht="22.5" x14ac:dyDescent="0.2">
      <c r="A738" s="167" t="s">
        <v>408</v>
      </c>
      <c r="B738" s="168" t="s">
        <v>274</v>
      </c>
      <c r="C738" s="169">
        <v>42168.42</v>
      </c>
      <c r="D738" s="170">
        <v>0</v>
      </c>
      <c r="E738" s="169">
        <v>0</v>
      </c>
      <c r="F738" s="170">
        <v>0</v>
      </c>
      <c r="G738" s="175">
        <v>0</v>
      </c>
    </row>
    <row r="739" spans="1:7" s="164" customFormat="1" ht="22.5" x14ac:dyDescent="0.2">
      <c r="A739" s="167" t="s">
        <v>340</v>
      </c>
      <c r="B739" s="168" t="s">
        <v>409</v>
      </c>
      <c r="C739" s="169">
        <v>42299.22</v>
      </c>
      <c r="D739" s="170">
        <v>26524.3</v>
      </c>
      <c r="E739" s="169">
        <v>69669.77</v>
      </c>
      <c r="F739" s="170">
        <v>96194.07</v>
      </c>
      <c r="G739" s="171">
        <v>53164.74</v>
      </c>
    </row>
    <row r="740" spans="1:7" s="164" customFormat="1" ht="11.25" x14ac:dyDescent="0.2">
      <c r="A740" s="167" t="s">
        <v>410</v>
      </c>
      <c r="B740" s="179" t="s">
        <v>58</v>
      </c>
      <c r="C740" s="169">
        <v>0</v>
      </c>
      <c r="D740" s="170">
        <v>0</v>
      </c>
      <c r="E740" s="169">
        <v>0</v>
      </c>
      <c r="F740" s="170">
        <v>0</v>
      </c>
      <c r="G740" s="171">
        <v>3015.39</v>
      </c>
    </row>
    <row r="741" spans="1:7" s="164" customFormat="1" ht="11.25" x14ac:dyDescent="0.2">
      <c r="A741" s="167" t="s">
        <v>411</v>
      </c>
      <c r="B741" s="179" t="s">
        <v>60</v>
      </c>
      <c r="C741" s="183">
        <v>0</v>
      </c>
      <c r="D741" s="184">
        <v>0</v>
      </c>
      <c r="E741" s="183">
        <v>0</v>
      </c>
      <c r="F741" s="184">
        <v>0</v>
      </c>
      <c r="G741" s="185">
        <v>5000</v>
      </c>
    </row>
    <row r="742" spans="1:7" s="164" customFormat="1" ht="11.25" x14ac:dyDescent="0.2">
      <c r="A742" s="24"/>
      <c r="B742" s="17"/>
      <c r="C742" s="70"/>
      <c r="D742" s="23"/>
      <c r="E742" s="93"/>
      <c r="F742" s="23"/>
      <c r="G742" s="271"/>
    </row>
    <row r="743" spans="1:7" s="164" customFormat="1" ht="11.25" x14ac:dyDescent="0.2">
      <c r="A743" s="26" t="s">
        <v>202</v>
      </c>
      <c r="B743" s="25"/>
      <c r="C743" s="78">
        <f>SUM(C721:C742)</f>
        <v>2212068.52</v>
      </c>
      <c r="D743" s="79">
        <f>SUM(D721:D742)</f>
        <v>983562.94000000006</v>
      </c>
      <c r="E743" s="78">
        <f>SUM(E721:E742)</f>
        <v>2359708.3400000003</v>
      </c>
      <c r="F743" s="79">
        <f>SUM(F721:F742)</f>
        <v>3343271.28</v>
      </c>
      <c r="G743" s="80">
        <f>SUM(G721:G742)</f>
        <v>4040314.8000000003</v>
      </c>
    </row>
    <row r="744" spans="1:7" s="164" customFormat="1" ht="11.25" x14ac:dyDescent="0.2">
      <c r="A744" s="69" t="s">
        <v>207</v>
      </c>
      <c r="B744" s="25"/>
      <c r="C744" s="93"/>
      <c r="D744" s="67"/>
      <c r="E744" s="93"/>
      <c r="F744" s="67"/>
      <c r="G744" s="98"/>
    </row>
    <row r="745" spans="1:7" s="164" customFormat="1" ht="22.5" x14ac:dyDescent="0.2">
      <c r="A745" s="167" t="s">
        <v>304</v>
      </c>
      <c r="B745" s="168" t="s">
        <v>341</v>
      </c>
      <c r="C745" s="169">
        <v>229689.4</v>
      </c>
      <c r="D745" s="170">
        <v>31550</v>
      </c>
      <c r="E745" s="169">
        <v>118450</v>
      </c>
      <c r="F745" s="170">
        <v>150000</v>
      </c>
      <c r="G745" s="173">
        <v>150000</v>
      </c>
    </row>
    <row r="746" spans="1:7" s="164" customFormat="1" ht="22.5" x14ac:dyDescent="0.2">
      <c r="A746" s="167" t="s">
        <v>306</v>
      </c>
      <c r="B746" s="168" t="s">
        <v>343</v>
      </c>
      <c r="C746" s="169">
        <v>28422.73</v>
      </c>
      <c r="D746" s="170">
        <v>0</v>
      </c>
      <c r="E746" s="169">
        <v>65000</v>
      </c>
      <c r="F746" s="170">
        <v>65000</v>
      </c>
      <c r="G746" s="173">
        <v>65000</v>
      </c>
    </row>
    <row r="747" spans="1:7" s="164" customFormat="1" ht="22.5" x14ac:dyDescent="0.2">
      <c r="A747" s="167" t="s">
        <v>344</v>
      </c>
      <c r="B747" s="168" t="s">
        <v>345</v>
      </c>
      <c r="C747" s="169">
        <v>127029.8</v>
      </c>
      <c r="D747" s="170">
        <v>751.51</v>
      </c>
      <c r="E747" s="169">
        <v>126748.49</v>
      </c>
      <c r="F747" s="170">
        <v>127500</v>
      </c>
      <c r="G747" s="173">
        <v>100000</v>
      </c>
    </row>
    <row r="748" spans="1:7" s="164" customFormat="1" ht="11.25" x14ac:dyDescent="0.2">
      <c r="A748" s="176" t="s">
        <v>307</v>
      </c>
      <c r="B748" s="179" t="s">
        <v>68</v>
      </c>
      <c r="C748" s="169">
        <v>0</v>
      </c>
      <c r="D748" s="170">
        <v>0</v>
      </c>
      <c r="E748" s="169">
        <v>0</v>
      </c>
      <c r="F748" s="170">
        <v>0</v>
      </c>
      <c r="G748" s="173">
        <v>100000</v>
      </c>
    </row>
    <row r="749" spans="1:7" s="164" customFormat="1" ht="11.25" x14ac:dyDescent="0.2">
      <c r="A749" s="176" t="s">
        <v>424</v>
      </c>
      <c r="B749" s="179" t="s">
        <v>79</v>
      </c>
      <c r="C749" s="169">
        <v>0</v>
      </c>
      <c r="D749" s="170">
        <v>0</v>
      </c>
      <c r="E749" s="169">
        <v>0</v>
      </c>
      <c r="F749" s="170">
        <v>0</v>
      </c>
      <c r="G749" s="173">
        <v>50000</v>
      </c>
    </row>
    <row r="750" spans="1:7" s="164" customFormat="1" ht="22.5" x14ac:dyDescent="0.2">
      <c r="A750" s="167" t="s">
        <v>313</v>
      </c>
      <c r="B750" s="168" t="s">
        <v>350</v>
      </c>
      <c r="C750" s="169">
        <v>13248.22</v>
      </c>
      <c r="D750" s="170">
        <v>5996</v>
      </c>
      <c r="E750" s="169">
        <v>12004</v>
      </c>
      <c r="F750" s="170">
        <v>18000</v>
      </c>
      <c r="G750" s="173">
        <v>18000</v>
      </c>
    </row>
    <row r="751" spans="1:7" s="164" customFormat="1" ht="11.25" x14ac:dyDescent="0.2">
      <c r="A751" s="176" t="s">
        <v>402</v>
      </c>
      <c r="B751" s="179" t="s">
        <v>86</v>
      </c>
      <c r="C751" s="169">
        <v>5708.49</v>
      </c>
      <c r="D751" s="170">
        <v>0</v>
      </c>
      <c r="E751" s="169">
        <v>0</v>
      </c>
      <c r="F751" s="170">
        <v>0</v>
      </c>
      <c r="G751" s="175">
        <v>0</v>
      </c>
    </row>
    <row r="752" spans="1:7" s="164" customFormat="1" ht="22.5" x14ac:dyDescent="0.2">
      <c r="A752" s="167" t="s">
        <v>355</v>
      </c>
      <c r="B752" s="168" t="s">
        <v>356</v>
      </c>
      <c r="C752" s="169">
        <v>0</v>
      </c>
      <c r="D752" s="170">
        <v>129600</v>
      </c>
      <c r="E752" s="169">
        <v>29000</v>
      </c>
      <c r="F752" s="170">
        <v>158600</v>
      </c>
      <c r="G752" s="173">
        <v>158400</v>
      </c>
    </row>
    <row r="753" spans="1:7" s="164" customFormat="1" ht="22.5" x14ac:dyDescent="0.2">
      <c r="A753" s="176" t="s">
        <v>414</v>
      </c>
      <c r="B753" s="179" t="s">
        <v>105</v>
      </c>
      <c r="C753" s="169">
        <v>0</v>
      </c>
      <c r="D753" s="170">
        <v>0</v>
      </c>
      <c r="E753" s="169">
        <v>2000</v>
      </c>
      <c r="F753" s="170">
        <v>2000</v>
      </c>
      <c r="G753" s="173">
        <v>5000</v>
      </c>
    </row>
    <row r="754" spans="1:7" s="164" customFormat="1" ht="22.5" x14ac:dyDescent="0.2">
      <c r="A754" s="176" t="s">
        <v>404</v>
      </c>
      <c r="B754" s="179" t="s">
        <v>105</v>
      </c>
      <c r="C754" s="169">
        <v>0</v>
      </c>
      <c r="D754" s="170">
        <v>0</v>
      </c>
      <c r="E754" s="169">
        <v>0</v>
      </c>
      <c r="F754" s="170">
        <v>0</v>
      </c>
      <c r="G754" s="173">
        <v>5000</v>
      </c>
    </row>
    <row r="755" spans="1:7" s="164" customFormat="1" ht="22.5" x14ac:dyDescent="0.2">
      <c r="A755" s="167" t="s">
        <v>415</v>
      </c>
      <c r="B755" s="168" t="s">
        <v>416</v>
      </c>
      <c r="C755" s="169">
        <v>0</v>
      </c>
      <c r="D755" s="170">
        <v>0</v>
      </c>
      <c r="E755" s="169">
        <v>2500</v>
      </c>
      <c r="F755" s="170">
        <v>2500</v>
      </c>
      <c r="G755" s="173">
        <v>5000</v>
      </c>
    </row>
    <row r="756" spans="1:7" s="164" customFormat="1" ht="22.5" x14ac:dyDescent="0.2">
      <c r="A756" s="167" t="s">
        <v>417</v>
      </c>
      <c r="B756" s="168" t="s">
        <v>418</v>
      </c>
      <c r="C756" s="169">
        <v>42400</v>
      </c>
      <c r="D756" s="170">
        <v>0</v>
      </c>
      <c r="E756" s="169">
        <v>42500</v>
      </c>
      <c r="F756" s="170">
        <v>42500</v>
      </c>
      <c r="G756" s="173">
        <v>50000</v>
      </c>
    </row>
    <row r="757" spans="1:7" s="164" customFormat="1" ht="22.5" x14ac:dyDescent="0.2">
      <c r="A757" s="167" t="s">
        <v>366</v>
      </c>
      <c r="B757" s="168" t="s">
        <v>367</v>
      </c>
      <c r="C757" s="183">
        <v>55737</v>
      </c>
      <c r="D757" s="184">
        <v>7500</v>
      </c>
      <c r="E757" s="183">
        <v>77500</v>
      </c>
      <c r="F757" s="184">
        <v>85000</v>
      </c>
      <c r="G757" s="185">
        <v>85000</v>
      </c>
    </row>
    <row r="758" spans="1:7" s="164" customFormat="1" ht="11.25" x14ac:dyDescent="0.2">
      <c r="A758" s="18"/>
      <c r="B758" s="17"/>
      <c r="C758" s="70"/>
      <c r="D758" s="81"/>
      <c r="E758" s="70"/>
      <c r="F758" s="81"/>
      <c r="G758" s="75"/>
    </row>
    <row r="759" spans="1:7" s="164" customFormat="1" ht="11.25" x14ac:dyDescent="0.2">
      <c r="A759" s="26" t="s">
        <v>194</v>
      </c>
      <c r="B759" s="25"/>
      <c r="C759" s="78">
        <f>SUM(C745:C758)</f>
        <v>502235.63999999996</v>
      </c>
      <c r="D759" s="79">
        <f>SUM(D745:D758)</f>
        <v>175397.51</v>
      </c>
      <c r="E759" s="78">
        <f>SUM(E745:E758)</f>
        <v>475702.49</v>
      </c>
      <c r="F759" s="79">
        <f>SUM(F745:F758)</f>
        <v>651100</v>
      </c>
      <c r="G759" s="80">
        <f>SUM(G745:G758)</f>
        <v>791400</v>
      </c>
    </row>
    <row r="760" spans="1:7" s="164" customFormat="1" ht="11.25" x14ac:dyDescent="0.2">
      <c r="A760" s="26" t="s">
        <v>195</v>
      </c>
      <c r="B760" s="25"/>
      <c r="C760" s="93"/>
      <c r="D760" s="67"/>
      <c r="E760" s="93"/>
      <c r="F760" s="67"/>
      <c r="G760" s="98"/>
    </row>
    <row r="761" spans="1:7" s="164" customFormat="1" ht="22.5" x14ac:dyDescent="0.2">
      <c r="A761" s="167" t="s">
        <v>419</v>
      </c>
      <c r="B761" s="168" t="s">
        <v>420</v>
      </c>
      <c r="C761" s="169">
        <v>11277.77</v>
      </c>
      <c r="D761" s="170">
        <v>0</v>
      </c>
      <c r="E761" s="169">
        <v>0</v>
      </c>
      <c r="F761" s="170">
        <v>0</v>
      </c>
      <c r="G761" s="175">
        <v>0</v>
      </c>
    </row>
    <row r="762" spans="1:7" s="164" customFormat="1" ht="11.25" x14ac:dyDescent="0.2">
      <c r="A762" s="18"/>
      <c r="B762" s="17"/>
      <c r="C762" s="22"/>
      <c r="D762" s="23"/>
      <c r="E762" s="93"/>
      <c r="F762" s="67"/>
      <c r="G762" s="271"/>
    </row>
    <row r="763" spans="1:7" s="164" customFormat="1" ht="11.25" x14ac:dyDescent="0.2">
      <c r="A763" s="26" t="s">
        <v>196</v>
      </c>
      <c r="B763" s="25"/>
      <c r="C763" s="78">
        <f>SUM(C761:C762)</f>
        <v>11277.77</v>
      </c>
      <c r="D763" s="79">
        <f>SUM(D761:D762)</f>
        <v>0</v>
      </c>
      <c r="E763" s="78">
        <f>SUM(E761:E762)</f>
        <v>0</v>
      </c>
      <c r="F763" s="79">
        <f>SUM(F761:F762)</f>
        <v>0</v>
      </c>
      <c r="G763" s="80">
        <f>SUM(G761:G762)</f>
        <v>0</v>
      </c>
    </row>
    <row r="764" spans="1:7" s="164" customFormat="1" ht="11.25" x14ac:dyDescent="0.2">
      <c r="A764" s="26"/>
      <c r="B764" s="25"/>
      <c r="C764" s="78"/>
      <c r="D764" s="79"/>
      <c r="E764" s="78"/>
      <c r="F764" s="79"/>
      <c r="G764" s="80"/>
    </row>
    <row r="765" spans="1:7" s="164" customFormat="1" ht="12" x14ac:dyDescent="0.25">
      <c r="A765" s="38" t="s">
        <v>185</v>
      </c>
      <c r="B765" s="120"/>
      <c r="C765" s="83">
        <f>SUM(C743+C759+C763)</f>
        <v>2725581.93</v>
      </c>
      <c r="D765" s="83">
        <f>SUM(D743+D759+D763)</f>
        <v>1158960.4500000002</v>
      </c>
      <c r="E765" s="84">
        <f>SUM(E743+E759+E763)</f>
        <v>2835410.83</v>
      </c>
      <c r="F765" s="83">
        <f>SUM(F743+F759+F763)</f>
        <v>3994371.28</v>
      </c>
      <c r="G765" s="85">
        <f>SUM(G743+G759+G763)</f>
        <v>4831714.8000000007</v>
      </c>
    </row>
    <row r="766" spans="1:7" x14ac:dyDescent="0.25">
      <c r="A766" s="26"/>
      <c r="B766" s="96"/>
      <c r="C766" s="78"/>
      <c r="D766" s="78"/>
      <c r="E766" s="78"/>
      <c r="F766" s="78"/>
      <c r="G766" s="80"/>
    </row>
    <row r="767" spans="1:7" x14ac:dyDescent="0.25">
      <c r="A767" s="24" t="s">
        <v>165</v>
      </c>
      <c r="B767" s="42"/>
      <c r="C767" s="40"/>
      <c r="D767" s="40"/>
      <c r="E767" s="40"/>
      <c r="F767" s="40"/>
      <c r="G767" s="41"/>
    </row>
    <row r="768" spans="1:7" x14ac:dyDescent="0.25">
      <c r="A768" s="39"/>
      <c r="B768" s="42"/>
      <c r="C768" s="40"/>
      <c r="D768" s="40"/>
      <c r="E768" s="40"/>
      <c r="F768" s="40"/>
      <c r="G768" s="41"/>
    </row>
    <row r="769" spans="1:7" ht="23.25" x14ac:dyDescent="0.25">
      <c r="A769" s="39" t="s">
        <v>166</v>
      </c>
      <c r="B769" s="42" t="s">
        <v>167</v>
      </c>
      <c r="C769" s="40"/>
      <c r="D769" s="40"/>
      <c r="E769" s="43" t="s">
        <v>168</v>
      </c>
      <c r="F769" s="14"/>
      <c r="G769" s="41"/>
    </row>
    <row r="770" spans="1:7" x14ac:dyDescent="0.25">
      <c r="A770" s="39"/>
      <c r="B770" s="42"/>
      <c r="C770" s="40"/>
      <c r="D770" s="40"/>
      <c r="E770" s="43"/>
      <c r="F770" s="14"/>
      <c r="G770" s="41"/>
    </row>
    <row r="771" spans="1:7" ht="21.75" x14ac:dyDescent="0.25">
      <c r="A771" s="10" t="s">
        <v>217</v>
      </c>
      <c r="B771" s="102"/>
      <c r="C771" s="339" t="s">
        <v>187</v>
      </c>
      <c r="D771" s="339"/>
      <c r="E771" s="103"/>
      <c r="F771" s="339" t="s">
        <v>188</v>
      </c>
      <c r="G771" s="343"/>
    </row>
    <row r="772" spans="1:7" x14ac:dyDescent="0.25">
      <c r="A772" s="44"/>
      <c r="B772" s="89"/>
      <c r="C772" s="45"/>
      <c r="D772" s="45"/>
      <c r="E772" s="45"/>
      <c r="F772" s="45"/>
      <c r="G772" s="46"/>
    </row>
    <row r="780" spans="1:7" ht="24.75" x14ac:dyDescent="0.25">
      <c r="A780" s="47" t="s">
        <v>175</v>
      </c>
      <c r="B780" s="48"/>
      <c r="C780" s="49"/>
      <c r="D780" s="49"/>
      <c r="E780" s="49"/>
      <c r="F780" s="2" t="s">
        <v>189</v>
      </c>
      <c r="G780" s="49"/>
    </row>
    <row r="781" spans="1:7" ht="33" x14ac:dyDescent="0.25">
      <c r="A781" s="50" t="s">
        <v>177</v>
      </c>
      <c r="B781" s="51"/>
      <c r="C781" s="52"/>
      <c r="D781" s="52"/>
      <c r="E781" s="52"/>
      <c r="F781" s="52"/>
      <c r="G781" s="52"/>
    </row>
    <row r="782" spans="1:7" x14ac:dyDescent="0.25">
      <c r="A782" s="332" t="s">
        <v>1</v>
      </c>
      <c r="B782" s="332"/>
      <c r="C782" s="332"/>
      <c r="D782" s="332"/>
      <c r="E782" s="332"/>
      <c r="F782" s="332"/>
      <c r="G782" s="332"/>
    </row>
    <row r="783" spans="1:7" x14ac:dyDescent="0.25">
      <c r="A783" s="53" t="s">
        <v>2</v>
      </c>
      <c r="B783" s="328" t="s">
        <v>280</v>
      </c>
      <c r="C783" s="328"/>
      <c r="D783" s="328"/>
      <c r="E783" s="328"/>
      <c r="F783" s="54"/>
      <c r="G783" s="54"/>
    </row>
    <row r="784" spans="1:7" x14ac:dyDescent="0.25">
      <c r="A784" s="72" t="s">
        <v>3</v>
      </c>
      <c r="B784" s="339" t="s">
        <v>218</v>
      </c>
      <c r="C784" s="339"/>
      <c r="D784" s="339"/>
      <c r="E784" s="339"/>
      <c r="F784" s="91"/>
      <c r="G784" s="5"/>
    </row>
    <row r="785" spans="1:7" x14ac:dyDescent="0.25">
      <c r="A785" s="72" t="s">
        <v>4</v>
      </c>
      <c r="B785" s="55"/>
      <c r="C785" s="5"/>
      <c r="D785" s="5"/>
      <c r="E785" s="5"/>
      <c r="F785" s="5"/>
      <c r="G785" s="5"/>
    </row>
    <row r="786" spans="1:7" x14ac:dyDescent="0.25">
      <c r="A786" s="6"/>
      <c r="B786" s="12"/>
      <c r="C786" s="9"/>
      <c r="D786" s="335" t="s">
        <v>6</v>
      </c>
      <c r="E786" s="336"/>
      <c r="F786" s="335"/>
      <c r="G786" s="7"/>
    </row>
    <row r="787" spans="1:7" ht="31.5" x14ac:dyDescent="0.25">
      <c r="A787" s="10" t="s">
        <v>7</v>
      </c>
      <c r="B787" s="11" t="s">
        <v>8</v>
      </c>
      <c r="C787" s="221" t="s">
        <v>9</v>
      </c>
      <c r="D787" s="12" t="s">
        <v>10</v>
      </c>
      <c r="E787" s="56" t="s">
        <v>11</v>
      </c>
      <c r="F787" s="12" t="s">
        <v>12</v>
      </c>
      <c r="G787" s="222" t="s">
        <v>13</v>
      </c>
    </row>
    <row r="788" spans="1:7" x14ac:dyDescent="0.25">
      <c r="A788" s="57" t="s">
        <v>14</v>
      </c>
      <c r="B788" s="58" t="s">
        <v>15</v>
      </c>
      <c r="C788" s="59" t="s">
        <v>16</v>
      </c>
      <c r="D788" s="58" t="s">
        <v>17</v>
      </c>
      <c r="E788" s="60" t="s">
        <v>18</v>
      </c>
      <c r="F788" s="59" t="s">
        <v>19</v>
      </c>
      <c r="G788" s="58" t="s">
        <v>20</v>
      </c>
    </row>
    <row r="789" spans="1:7" x14ac:dyDescent="0.25">
      <c r="A789" s="61" t="s">
        <v>21</v>
      </c>
      <c r="B789" s="62"/>
      <c r="C789" s="63"/>
      <c r="D789" s="64"/>
      <c r="E789" s="63"/>
      <c r="F789" s="64"/>
      <c r="G789" s="65"/>
    </row>
    <row r="790" spans="1:7" x14ac:dyDescent="0.25">
      <c r="A790" s="66" t="s">
        <v>22</v>
      </c>
      <c r="B790" s="25"/>
      <c r="C790" s="14"/>
      <c r="D790" s="13"/>
      <c r="E790" s="14"/>
      <c r="F790" s="13"/>
      <c r="G790" s="15"/>
    </row>
    <row r="791" spans="1:7" x14ac:dyDescent="0.25">
      <c r="A791" s="127" t="s">
        <v>281</v>
      </c>
      <c r="B791" s="151" t="s">
        <v>325</v>
      </c>
      <c r="C791" s="140">
        <v>1431789</v>
      </c>
      <c r="D791" s="129">
        <v>758003.5</v>
      </c>
      <c r="E791" s="140">
        <v>842109.5</v>
      </c>
      <c r="F791" s="129">
        <v>1600113</v>
      </c>
      <c r="G791" s="138">
        <v>1806564</v>
      </c>
    </row>
    <row r="792" spans="1:7" x14ac:dyDescent="0.25">
      <c r="A792" s="127" t="s">
        <v>282</v>
      </c>
      <c r="B792" s="151" t="s">
        <v>326</v>
      </c>
      <c r="C792" s="140">
        <v>405535.68</v>
      </c>
      <c r="D792" s="129">
        <v>352590.03</v>
      </c>
      <c r="E792" s="140">
        <v>-1590.0300000000279</v>
      </c>
      <c r="F792" s="129">
        <v>351000</v>
      </c>
      <c r="G792" s="150">
        <v>547965</v>
      </c>
    </row>
    <row r="793" spans="1:7" x14ac:dyDescent="0.25">
      <c r="A793" s="127" t="s">
        <v>283</v>
      </c>
      <c r="B793" s="151" t="s">
        <v>327</v>
      </c>
      <c r="C793" s="140">
        <v>134000</v>
      </c>
      <c r="D793" s="129">
        <v>97000</v>
      </c>
      <c r="E793" s="140">
        <v>35000</v>
      </c>
      <c r="F793" s="129">
        <v>132000</v>
      </c>
      <c r="G793" s="138">
        <v>192000</v>
      </c>
    </row>
    <row r="794" spans="1:7" x14ac:dyDescent="0.25">
      <c r="A794" s="127" t="s">
        <v>284</v>
      </c>
      <c r="B794" s="151" t="s">
        <v>328</v>
      </c>
      <c r="C794" s="140">
        <v>81000</v>
      </c>
      <c r="D794" s="129">
        <v>40500</v>
      </c>
      <c r="E794" s="140">
        <v>40500</v>
      </c>
      <c r="F794" s="129">
        <v>81000</v>
      </c>
      <c r="G794" s="138">
        <v>91800</v>
      </c>
    </row>
    <row r="795" spans="1:7" x14ac:dyDescent="0.25">
      <c r="A795" s="127" t="s">
        <v>285</v>
      </c>
      <c r="B795" s="151" t="s">
        <v>329</v>
      </c>
      <c r="C795" s="140">
        <v>81000</v>
      </c>
      <c r="D795" s="129">
        <v>40500</v>
      </c>
      <c r="E795" s="140">
        <v>40500</v>
      </c>
      <c r="F795" s="129">
        <v>81000</v>
      </c>
      <c r="G795" s="138">
        <v>91800</v>
      </c>
    </row>
    <row r="796" spans="1:7" x14ac:dyDescent="0.25">
      <c r="A796" s="127" t="s">
        <v>286</v>
      </c>
      <c r="B796" s="151" t="s">
        <v>330</v>
      </c>
      <c r="C796" s="140">
        <v>36000</v>
      </c>
      <c r="D796" s="129">
        <v>42000</v>
      </c>
      <c r="E796" s="140">
        <v>0</v>
      </c>
      <c r="F796" s="129">
        <v>42000</v>
      </c>
      <c r="G796" s="138">
        <v>56000</v>
      </c>
    </row>
    <row r="797" spans="1:7" x14ac:dyDescent="0.25">
      <c r="A797" s="127" t="s">
        <v>289</v>
      </c>
      <c r="B797" s="151" t="s">
        <v>331</v>
      </c>
      <c r="C797" s="140">
        <v>30000</v>
      </c>
      <c r="D797" s="129">
        <v>0</v>
      </c>
      <c r="E797" s="140">
        <v>13500</v>
      </c>
      <c r="F797" s="129">
        <v>13500</v>
      </c>
      <c r="G797" s="141">
        <v>0</v>
      </c>
    </row>
    <row r="798" spans="1:7" x14ac:dyDescent="0.25">
      <c r="A798" s="127" t="s">
        <v>291</v>
      </c>
      <c r="B798" s="151" t="s">
        <v>332</v>
      </c>
      <c r="C798" s="140">
        <v>44053</v>
      </c>
      <c r="D798" s="129">
        <v>0</v>
      </c>
      <c r="E798" s="140">
        <v>50000</v>
      </c>
      <c r="F798" s="129">
        <v>50000</v>
      </c>
      <c r="G798" s="138">
        <v>50000</v>
      </c>
    </row>
    <row r="799" spans="1:7" x14ac:dyDescent="0.25">
      <c r="A799" s="127" t="s">
        <v>292</v>
      </c>
      <c r="B799" s="151" t="s">
        <v>333</v>
      </c>
      <c r="C799" s="140">
        <v>304440.28000000003</v>
      </c>
      <c r="D799" s="129">
        <v>202356</v>
      </c>
      <c r="E799" s="140">
        <v>143856</v>
      </c>
      <c r="F799" s="129">
        <v>346212</v>
      </c>
      <c r="G799" s="150">
        <v>407642.75</v>
      </c>
    </row>
    <row r="800" spans="1:7" x14ac:dyDescent="0.25">
      <c r="A800" s="127" t="s">
        <v>293</v>
      </c>
      <c r="B800" s="151" t="s">
        <v>334</v>
      </c>
      <c r="C800" s="140">
        <v>30000</v>
      </c>
      <c r="D800" s="129">
        <v>0</v>
      </c>
      <c r="E800" s="140">
        <v>27500</v>
      </c>
      <c r="F800" s="129">
        <v>27500</v>
      </c>
      <c r="G800" s="150">
        <v>33750</v>
      </c>
    </row>
    <row r="801" spans="1:7" x14ac:dyDescent="0.25">
      <c r="A801" s="127" t="s">
        <v>294</v>
      </c>
      <c r="B801" s="151" t="s">
        <v>335</v>
      </c>
      <c r="C801" s="140">
        <v>150208.32999999999</v>
      </c>
      <c r="D801" s="129">
        <v>0</v>
      </c>
      <c r="E801" s="140">
        <v>0</v>
      </c>
      <c r="F801" s="129">
        <v>0</v>
      </c>
      <c r="G801" s="141">
        <v>0</v>
      </c>
    </row>
    <row r="802" spans="1:7" x14ac:dyDescent="0.25">
      <c r="A802" s="127" t="s">
        <v>295</v>
      </c>
      <c r="B802" s="151" t="s">
        <v>336</v>
      </c>
      <c r="C802" s="140">
        <v>224078.96</v>
      </c>
      <c r="D802" s="129">
        <v>137373.81</v>
      </c>
      <c r="E802" s="140">
        <v>111898.83000000002</v>
      </c>
      <c r="F802" s="129">
        <v>249272.64</v>
      </c>
      <c r="G802" s="150">
        <v>282543.48</v>
      </c>
    </row>
    <row r="803" spans="1:7" x14ac:dyDescent="0.25">
      <c r="A803" s="127" t="s">
        <v>296</v>
      </c>
      <c r="B803" s="151" t="s">
        <v>337</v>
      </c>
      <c r="C803" s="140">
        <v>6700</v>
      </c>
      <c r="D803" s="129">
        <v>9200</v>
      </c>
      <c r="E803" s="140">
        <v>-2600</v>
      </c>
      <c r="F803" s="129">
        <v>6600</v>
      </c>
      <c r="G803" s="150">
        <v>16200</v>
      </c>
    </row>
    <row r="804" spans="1:7" x14ac:dyDescent="0.25">
      <c r="A804" s="127" t="s">
        <v>297</v>
      </c>
      <c r="B804" s="151" t="s">
        <v>338</v>
      </c>
      <c r="C804" s="140">
        <v>42014.81</v>
      </c>
      <c r="D804" s="129">
        <v>28337.42</v>
      </c>
      <c r="E804" s="140">
        <v>23594.380000000005</v>
      </c>
      <c r="F804" s="129">
        <v>51931.8</v>
      </c>
      <c r="G804" s="150">
        <v>58863.22</v>
      </c>
    </row>
    <row r="805" spans="1:7" x14ac:dyDescent="0.25">
      <c r="A805" s="127" t="s">
        <v>298</v>
      </c>
      <c r="B805" s="151" t="s">
        <v>339</v>
      </c>
      <c r="C805" s="140">
        <v>6700</v>
      </c>
      <c r="D805" s="129">
        <v>4900</v>
      </c>
      <c r="E805" s="140">
        <v>1700</v>
      </c>
      <c r="F805" s="129">
        <v>6600</v>
      </c>
      <c r="G805" s="150">
        <v>8100</v>
      </c>
    </row>
    <row r="806" spans="1:7" x14ac:dyDescent="0.25">
      <c r="A806" s="130" t="s">
        <v>407</v>
      </c>
      <c r="B806" s="151"/>
      <c r="C806" s="140"/>
      <c r="D806" s="129"/>
      <c r="E806" s="140"/>
      <c r="F806" s="129"/>
      <c r="G806" s="161"/>
    </row>
    <row r="807" spans="1:7" x14ac:dyDescent="0.25">
      <c r="A807" s="127" t="s">
        <v>408</v>
      </c>
      <c r="B807" s="151" t="s">
        <v>274</v>
      </c>
      <c r="C807" s="140">
        <v>57831.58</v>
      </c>
      <c r="D807" s="129">
        <v>0</v>
      </c>
      <c r="E807" s="140">
        <v>0</v>
      </c>
      <c r="F807" s="129">
        <v>0</v>
      </c>
      <c r="G807" s="141">
        <v>0</v>
      </c>
    </row>
    <row r="808" spans="1:7" x14ac:dyDescent="0.25">
      <c r="A808" s="127" t="s">
        <v>340</v>
      </c>
      <c r="B808" s="151" t="s">
        <v>409</v>
      </c>
      <c r="C808" s="140">
        <v>643656.27</v>
      </c>
      <c r="D808" s="129">
        <v>26269.82</v>
      </c>
      <c r="E808" s="140">
        <v>36888.160000000003</v>
      </c>
      <c r="F808" s="129">
        <v>63157.98</v>
      </c>
      <c r="G808" s="138">
        <v>50947.4</v>
      </c>
    </row>
    <row r="809" spans="1:7" x14ac:dyDescent="0.25">
      <c r="A809" s="127" t="s">
        <v>411</v>
      </c>
      <c r="B809" s="152" t="s">
        <v>60</v>
      </c>
      <c r="C809" s="144">
        <v>0</v>
      </c>
      <c r="D809" s="145">
        <v>0</v>
      </c>
      <c r="E809" s="144">
        <v>0</v>
      </c>
      <c r="F809" s="145">
        <v>0</v>
      </c>
      <c r="G809" s="146">
        <v>10000</v>
      </c>
    </row>
    <row r="810" spans="1:7" x14ac:dyDescent="0.25">
      <c r="A810" s="24"/>
      <c r="B810" s="17"/>
      <c r="C810" s="70"/>
      <c r="D810" s="23"/>
      <c r="E810" s="93"/>
      <c r="F810" s="23"/>
      <c r="G810" s="271"/>
    </row>
    <row r="811" spans="1:7" x14ac:dyDescent="0.25">
      <c r="A811" s="26" t="s">
        <v>202</v>
      </c>
      <c r="B811" s="25"/>
      <c r="C811" s="78">
        <f>SUM(C791:C810)</f>
        <v>3709007.91</v>
      </c>
      <c r="D811" s="79">
        <f>SUM(D791:D810)</f>
        <v>1739030.58</v>
      </c>
      <c r="E811" s="78">
        <f>SUM(E791:E810)</f>
        <v>1362856.84</v>
      </c>
      <c r="F811" s="79">
        <f>SUM(F791:F810)</f>
        <v>3101887.42</v>
      </c>
      <c r="G811" s="80">
        <f>SUM(G791:G810)</f>
        <v>3704175.85</v>
      </c>
    </row>
    <row r="812" spans="1:7" x14ac:dyDescent="0.25">
      <c r="A812" s="69" t="s">
        <v>207</v>
      </c>
      <c r="B812" s="25"/>
      <c r="C812" s="93"/>
      <c r="D812" s="67"/>
      <c r="E812" s="93"/>
      <c r="F812" s="67"/>
      <c r="G812" s="98"/>
    </row>
    <row r="813" spans="1:7" s="164" customFormat="1" ht="22.5" x14ac:dyDescent="0.2">
      <c r="A813" s="167" t="s">
        <v>304</v>
      </c>
      <c r="B813" s="168" t="s">
        <v>341</v>
      </c>
      <c r="C813" s="169">
        <v>152910.04</v>
      </c>
      <c r="D813" s="170">
        <v>55051.199999999997</v>
      </c>
      <c r="E813" s="169">
        <v>14948.800000000003</v>
      </c>
      <c r="F813" s="170">
        <v>70000</v>
      </c>
      <c r="G813" s="173">
        <v>100000</v>
      </c>
    </row>
    <row r="814" spans="1:7" s="164" customFormat="1" ht="22.5" x14ac:dyDescent="0.2">
      <c r="A814" s="167" t="s">
        <v>306</v>
      </c>
      <c r="B814" s="168" t="s">
        <v>343</v>
      </c>
      <c r="C814" s="169">
        <v>42922.73</v>
      </c>
      <c r="D814" s="170">
        <v>18000</v>
      </c>
      <c r="E814" s="169">
        <v>22000</v>
      </c>
      <c r="F814" s="170">
        <v>40000</v>
      </c>
      <c r="G814" s="173">
        <v>40000</v>
      </c>
    </row>
    <row r="815" spans="1:7" s="164" customFormat="1" ht="22.5" x14ac:dyDescent="0.2">
      <c r="A815" s="167" t="s">
        <v>344</v>
      </c>
      <c r="B815" s="168" t="s">
        <v>345</v>
      </c>
      <c r="C815" s="169">
        <v>46832.5</v>
      </c>
      <c r="D815" s="170">
        <v>1473</v>
      </c>
      <c r="E815" s="169">
        <v>68527</v>
      </c>
      <c r="F815" s="170">
        <v>70000</v>
      </c>
      <c r="G815" s="173">
        <v>70000</v>
      </c>
    </row>
    <row r="816" spans="1:7" s="164" customFormat="1" ht="22.5" x14ac:dyDescent="0.2">
      <c r="A816" s="167" t="s">
        <v>346</v>
      </c>
      <c r="B816" s="168" t="s">
        <v>347</v>
      </c>
      <c r="C816" s="169">
        <v>79875</v>
      </c>
      <c r="D816" s="170">
        <v>21794.66</v>
      </c>
      <c r="E816" s="169">
        <v>58205.34</v>
      </c>
      <c r="F816" s="170">
        <v>80000</v>
      </c>
      <c r="G816" s="173">
        <v>80000</v>
      </c>
    </row>
    <row r="817" spans="1:7" s="164" customFormat="1" ht="22.5" x14ac:dyDescent="0.2">
      <c r="A817" s="167" t="s">
        <v>310</v>
      </c>
      <c r="B817" s="168" t="s">
        <v>348</v>
      </c>
      <c r="C817" s="169">
        <v>17222</v>
      </c>
      <c r="D817" s="170">
        <v>16174</v>
      </c>
      <c r="E817" s="169">
        <v>3826</v>
      </c>
      <c r="F817" s="170">
        <v>20000</v>
      </c>
      <c r="G817" s="173">
        <v>20000</v>
      </c>
    </row>
    <row r="818" spans="1:7" s="164" customFormat="1" ht="22.5" x14ac:dyDescent="0.2">
      <c r="A818" s="167" t="s">
        <v>425</v>
      </c>
      <c r="B818" s="168" t="s">
        <v>426</v>
      </c>
      <c r="C818" s="169">
        <v>985664.95</v>
      </c>
      <c r="D818" s="170">
        <v>366753</v>
      </c>
      <c r="E818" s="169">
        <v>433247</v>
      </c>
      <c r="F818" s="170">
        <v>800000</v>
      </c>
      <c r="G818" s="173">
        <v>800000</v>
      </c>
    </row>
    <row r="819" spans="1:7" s="164" customFormat="1" ht="22.5" x14ac:dyDescent="0.2">
      <c r="A819" s="167" t="s">
        <v>427</v>
      </c>
      <c r="B819" s="168" t="s">
        <v>428</v>
      </c>
      <c r="C819" s="169">
        <v>10607826.800000001</v>
      </c>
      <c r="D819" s="170">
        <v>3990152.07</v>
      </c>
      <c r="E819" s="169">
        <v>9847.9300000001676</v>
      </c>
      <c r="F819" s="170">
        <v>4000000</v>
      </c>
      <c r="G819" s="173">
        <v>4000000</v>
      </c>
    </row>
    <row r="820" spans="1:7" s="164" customFormat="1" ht="22.5" x14ac:dyDescent="0.2">
      <c r="A820" s="167" t="s">
        <v>313</v>
      </c>
      <c r="B820" s="168" t="s">
        <v>350</v>
      </c>
      <c r="C820" s="169">
        <v>17988</v>
      </c>
      <c r="D820" s="170">
        <v>7500</v>
      </c>
      <c r="E820" s="169">
        <v>10500</v>
      </c>
      <c r="F820" s="170">
        <v>18000</v>
      </c>
      <c r="G820" s="173">
        <v>18000</v>
      </c>
    </row>
    <row r="821" spans="1:7" s="164" customFormat="1" ht="22.5" x14ac:dyDescent="0.2">
      <c r="A821" s="167" t="s">
        <v>314</v>
      </c>
      <c r="B821" s="168" t="s">
        <v>351</v>
      </c>
      <c r="C821" s="169">
        <v>560000</v>
      </c>
      <c r="D821" s="170">
        <v>177568.83</v>
      </c>
      <c r="E821" s="169">
        <v>545599.17000000004</v>
      </c>
      <c r="F821" s="170">
        <v>723168</v>
      </c>
      <c r="G821" s="173">
        <v>369600</v>
      </c>
    </row>
    <row r="822" spans="1:7" s="164" customFormat="1" ht="22.5" x14ac:dyDescent="0.2">
      <c r="A822" s="167" t="s">
        <v>355</v>
      </c>
      <c r="B822" s="168" t="s">
        <v>356</v>
      </c>
      <c r="C822" s="169">
        <v>264000</v>
      </c>
      <c r="D822" s="170">
        <v>249800</v>
      </c>
      <c r="E822" s="169">
        <v>119800</v>
      </c>
      <c r="F822" s="170">
        <v>369600</v>
      </c>
      <c r="G822" s="173">
        <v>316800</v>
      </c>
    </row>
    <row r="823" spans="1:7" s="164" customFormat="1" ht="22.5" x14ac:dyDescent="0.2">
      <c r="A823" s="176" t="s">
        <v>414</v>
      </c>
      <c r="B823" s="179" t="s">
        <v>105</v>
      </c>
      <c r="C823" s="169">
        <v>0</v>
      </c>
      <c r="D823" s="170">
        <v>0</v>
      </c>
      <c r="E823" s="169">
        <v>30000</v>
      </c>
      <c r="F823" s="170">
        <v>30000</v>
      </c>
      <c r="G823" s="171">
        <v>10000</v>
      </c>
    </row>
    <row r="824" spans="1:7" s="164" customFormat="1" ht="22.5" x14ac:dyDescent="0.2">
      <c r="A824" s="176" t="s">
        <v>404</v>
      </c>
      <c r="B824" s="179" t="s">
        <v>105</v>
      </c>
      <c r="C824" s="169">
        <v>0</v>
      </c>
      <c r="D824" s="170">
        <v>0</v>
      </c>
      <c r="E824" s="169">
        <v>0</v>
      </c>
      <c r="F824" s="170">
        <v>0</v>
      </c>
      <c r="G824" s="171">
        <v>20000</v>
      </c>
    </row>
    <row r="825" spans="1:7" s="164" customFormat="1" ht="22.5" x14ac:dyDescent="0.2">
      <c r="A825" s="167" t="s">
        <v>359</v>
      </c>
      <c r="B825" s="168" t="s">
        <v>360</v>
      </c>
      <c r="C825" s="169">
        <v>23955</v>
      </c>
      <c r="D825" s="170">
        <v>35419.06</v>
      </c>
      <c r="E825" s="169">
        <v>19580.940000000002</v>
      </c>
      <c r="F825" s="170">
        <v>55000</v>
      </c>
      <c r="G825" s="173">
        <v>35000</v>
      </c>
    </row>
    <row r="826" spans="1:7" s="164" customFormat="1" ht="22.5" x14ac:dyDescent="0.2">
      <c r="A826" s="167" t="s">
        <v>415</v>
      </c>
      <c r="B826" s="168" t="s">
        <v>416</v>
      </c>
      <c r="C826" s="169">
        <v>0</v>
      </c>
      <c r="D826" s="170">
        <v>0</v>
      </c>
      <c r="E826" s="169">
        <v>5000</v>
      </c>
      <c r="F826" s="170">
        <v>5000</v>
      </c>
      <c r="G826" s="173">
        <v>5000</v>
      </c>
    </row>
    <row r="827" spans="1:7" s="164" customFormat="1" ht="22.5" x14ac:dyDescent="0.2">
      <c r="A827" s="167" t="s">
        <v>429</v>
      </c>
      <c r="B827" s="168" t="s">
        <v>430</v>
      </c>
      <c r="C827" s="169">
        <v>50460.12</v>
      </c>
      <c r="D827" s="170">
        <v>12349.36</v>
      </c>
      <c r="E827" s="169">
        <v>307650.64</v>
      </c>
      <c r="F827" s="170">
        <v>320000</v>
      </c>
      <c r="G827" s="173">
        <v>320000</v>
      </c>
    </row>
    <row r="828" spans="1:7" s="164" customFormat="1" ht="22.5" x14ac:dyDescent="0.2">
      <c r="A828" s="167" t="s">
        <v>431</v>
      </c>
      <c r="B828" s="168" t="s">
        <v>432</v>
      </c>
      <c r="C828" s="169">
        <v>2368326.06</v>
      </c>
      <c r="D828" s="170">
        <v>1378685.43</v>
      </c>
      <c r="E828" s="169">
        <v>121314.57000000007</v>
      </c>
      <c r="F828" s="170">
        <v>1500000</v>
      </c>
      <c r="G828" s="173">
        <v>1500000</v>
      </c>
    </row>
    <row r="829" spans="1:7" s="164" customFormat="1" ht="22.5" x14ac:dyDescent="0.2">
      <c r="A829" s="167" t="s">
        <v>366</v>
      </c>
      <c r="B829" s="168" t="s">
        <v>367</v>
      </c>
      <c r="C829" s="183">
        <v>49864.31</v>
      </c>
      <c r="D829" s="184">
        <v>0</v>
      </c>
      <c r="E829" s="183">
        <v>30000</v>
      </c>
      <c r="F829" s="184">
        <v>30000</v>
      </c>
      <c r="G829" s="185">
        <v>50000</v>
      </c>
    </row>
    <row r="830" spans="1:7" x14ac:dyDescent="0.25">
      <c r="A830" s="18"/>
      <c r="B830" s="17"/>
      <c r="C830" s="70"/>
      <c r="D830" s="81"/>
      <c r="E830" s="70"/>
      <c r="F830" s="81"/>
      <c r="G830" s="75"/>
    </row>
    <row r="831" spans="1:7" x14ac:dyDescent="0.25">
      <c r="A831" s="26" t="s">
        <v>194</v>
      </c>
      <c r="B831" s="25"/>
      <c r="C831" s="78">
        <f>SUM(C813:C830)</f>
        <v>15267847.510000002</v>
      </c>
      <c r="D831" s="79">
        <f>SUM(D813:D830)</f>
        <v>6330720.6099999994</v>
      </c>
      <c r="E831" s="78">
        <f>SUM(E813:E830)</f>
        <v>1800047.3900000004</v>
      </c>
      <c r="F831" s="79">
        <f>SUM(F813:F830)</f>
        <v>8130768</v>
      </c>
      <c r="G831" s="80">
        <f>SUM(G813:G830)</f>
        <v>7754400</v>
      </c>
    </row>
    <row r="832" spans="1:7" x14ac:dyDescent="0.25">
      <c r="A832" s="26" t="s">
        <v>195</v>
      </c>
      <c r="B832" s="25"/>
      <c r="C832" s="14"/>
      <c r="D832" s="13"/>
      <c r="E832" s="14"/>
      <c r="F832" s="67"/>
      <c r="G832" s="98"/>
    </row>
    <row r="833" spans="1:7" s="164" customFormat="1" ht="22.5" x14ac:dyDescent="0.2">
      <c r="A833" s="167" t="s">
        <v>382</v>
      </c>
      <c r="B833" s="168" t="s">
        <v>383</v>
      </c>
      <c r="C833" s="183">
        <v>0</v>
      </c>
      <c r="D833" s="184">
        <v>0</v>
      </c>
      <c r="E833" s="183">
        <v>50000</v>
      </c>
      <c r="F833" s="184">
        <v>50000</v>
      </c>
      <c r="G833" s="185">
        <v>55000</v>
      </c>
    </row>
    <row r="834" spans="1:7" x14ac:dyDescent="0.25">
      <c r="A834" s="18"/>
      <c r="B834" s="17"/>
      <c r="C834" s="266"/>
      <c r="D834" s="267"/>
      <c r="E834" s="266"/>
      <c r="F834" s="267"/>
      <c r="G834" s="126"/>
    </row>
    <row r="835" spans="1:7" x14ac:dyDescent="0.25">
      <c r="A835" s="26" t="s">
        <v>196</v>
      </c>
      <c r="B835" s="25"/>
      <c r="C835" s="78">
        <f>SUM(C833:C834)</f>
        <v>0</v>
      </c>
      <c r="D835" s="79">
        <f>SUM(D833:D834)</f>
        <v>0</v>
      </c>
      <c r="E835" s="78">
        <f>SUM(E833:E834)</f>
        <v>50000</v>
      </c>
      <c r="F835" s="79">
        <f>SUM(F833:F834)</f>
        <v>50000</v>
      </c>
      <c r="G835" s="80">
        <f>SUM(G833:G834)</f>
        <v>55000</v>
      </c>
    </row>
    <row r="836" spans="1:7" x14ac:dyDescent="0.25">
      <c r="A836" s="26"/>
      <c r="B836" s="25"/>
      <c r="C836" s="78"/>
      <c r="D836" s="79"/>
      <c r="E836" s="78"/>
      <c r="F836" s="79"/>
      <c r="G836" s="80"/>
    </row>
    <row r="837" spans="1:7" x14ac:dyDescent="0.25">
      <c r="A837" s="38" t="s">
        <v>185</v>
      </c>
      <c r="B837" s="120"/>
      <c r="C837" s="83">
        <f>SUM(C811+C831+C835)</f>
        <v>18976855.420000002</v>
      </c>
      <c r="D837" s="83">
        <f>SUM(D811+D831+D835)</f>
        <v>8069751.1899999995</v>
      </c>
      <c r="E837" s="84">
        <f>SUM(E811+E831+E835)</f>
        <v>3212904.2300000004</v>
      </c>
      <c r="F837" s="83">
        <f>SUM(F811+F831+F835)</f>
        <v>11282655.42</v>
      </c>
      <c r="G837" s="85">
        <f>SUM(G811+G831+G835)</f>
        <v>11513575.85</v>
      </c>
    </row>
    <row r="838" spans="1:7" x14ac:dyDescent="0.25">
      <c r="A838" s="39"/>
      <c r="B838" s="42"/>
      <c r="C838" s="240"/>
      <c r="D838" s="240"/>
      <c r="E838" s="240"/>
      <c r="F838" s="240"/>
      <c r="G838" s="227"/>
    </row>
    <row r="839" spans="1:7" x14ac:dyDescent="0.25">
      <c r="A839" s="24" t="s">
        <v>165</v>
      </c>
      <c r="B839" s="42"/>
      <c r="C839" s="40"/>
      <c r="D839" s="40"/>
      <c r="E839" s="40"/>
      <c r="F839" s="40"/>
      <c r="G839" s="41"/>
    </row>
    <row r="840" spans="1:7" x14ac:dyDescent="0.25">
      <c r="A840" s="39"/>
      <c r="B840" s="42"/>
      <c r="C840" s="40"/>
      <c r="D840" s="40"/>
      <c r="E840" s="40"/>
      <c r="F840" s="40"/>
      <c r="G840" s="41"/>
    </row>
    <row r="841" spans="1:7" ht="23.25" x14ac:dyDescent="0.25">
      <c r="A841" s="39" t="s">
        <v>166</v>
      </c>
      <c r="B841" s="42" t="s">
        <v>167</v>
      </c>
      <c r="C841" s="40"/>
      <c r="D841" s="40"/>
      <c r="E841" s="43" t="s">
        <v>168</v>
      </c>
      <c r="F841" s="14"/>
      <c r="G841" s="41"/>
    </row>
    <row r="842" spans="1:7" x14ac:dyDescent="0.25">
      <c r="A842" s="39"/>
      <c r="B842" s="42"/>
      <c r="C842" s="40"/>
      <c r="D842" s="40"/>
      <c r="E842" s="43"/>
      <c r="F842" s="14"/>
      <c r="G842" s="41"/>
    </row>
    <row r="843" spans="1:7" ht="22.5" x14ac:dyDescent="0.25">
      <c r="A843" s="87" t="s">
        <v>219</v>
      </c>
      <c r="C843" s="337" t="s">
        <v>187</v>
      </c>
      <c r="D843" s="337"/>
      <c r="E843" s="14"/>
      <c r="F843" s="337" t="s">
        <v>188</v>
      </c>
      <c r="G843" s="338"/>
    </row>
    <row r="844" spans="1:7" x14ac:dyDescent="0.25">
      <c r="A844" s="44"/>
      <c r="B844" s="89"/>
      <c r="C844" s="45"/>
      <c r="D844" s="45"/>
      <c r="E844" s="45"/>
      <c r="F844" s="45"/>
      <c r="G844" s="46"/>
    </row>
    <row r="851" spans="1:7" ht="24.75" x14ac:dyDescent="0.25">
      <c r="A851" s="47" t="s">
        <v>175</v>
      </c>
      <c r="B851" s="48"/>
      <c r="C851" s="49"/>
      <c r="D851" s="49"/>
      <c r="E851" s="49"/>
      <c r="F851" s="2" t="s">
        <v>189</v>
      </c>
      <c r="G851" s="49"/>
    </row>
    <row r="852" spans="1:7" ht="33" x14ac:dyDescent="0.25">
      <c r="A852" s="50" t="s">
        <v>177</v>
      </c>
      <c r="B852" s="51"/>
      <c r="C852" s="52"/>
      <c r="D852" s="52"/>
      <c r="E852" s="52"/>
      <c r="F852" s="52"/>
      <c r="G852" s="52"/>
    </row>
    <row r="853" spans="1:7" x14ac:dyDescent="0.25">
      <c r="A853" s="332" t="s">
        <v>1</v>
      </c>
      <c r="B853" s="332"/>
      <c r="C853" s="332"/>
      <c r="D853" s="332"/>
      <c r="E853" s="332"/>
      <c r="F853" s="332"/>
      <c r="G853" s="332"/>
    </row>
    <row r="854" spans="1:7" x14ac:dyDescent="0.25">
      <c r="A854" s="53" t="s">
        <v>2</v>
      </c>
      <c r="B854" s="328" t="s">
        <v>280</v>
      </c>
      <c r="C854" s="328"/>
      <c r="D854" s="328"/>
      <c r="E854" s="328"/>
      <c r="F854" s="54"/>
      <c r="G854" s="54"/>
    </row>
    <row r="855" spans="1:7" x14ac:dyDescent="0.25">
      <c r="A855" s="72" t="s">
        <v>3</v>
      </c>
      <c r="B855" s="339" t="s">
        <v>220</v>
      </c>
      <c r="C855" s="339"/>
      <c r="D855" s="339"/>
      <c r="E855" s="339"/>
      <c r="F855" s="91"/>
      <c r="G855" s="5"/>
    </row>
    <row r="856" spans="1:7" x14ac:dyDescent="0.25">
      <c r="A856" s="72" t="s">
        <v>4</v>
      </c>
      <c r="B856" s="55"/>
      <c r="C856" s="5"/>
      <c r="D856" s="5"/>
      <c r="E856" s="5"/>
      <c r="F856" s="5"/>
      <c r="G856" s="5"/>
    </row>
    <row r="857" spans="1:7" x14ac:dyDescent="0.25">
      <c r="A857" s="6"/>
      <c r="B857" s="12"/>
      <c r="C857" s="9"/>
      <c r="D857" s="335" t="s">
        <v>6</v>
      </c>
      <c r="E857" s="336"/>
      <c r="F857" s="335"/>
      <c r="G857" s="7"/>
    </row>
    <row r="858" spans="1:7" ht="31.5" x14ac:dyDescent="0.25">
      <c r="A858" s="10" t="s">
        <v>7</v>
      </c>
      <c r="B858" s="11" t="s">
        <v>8</v>
      </c>
      <c r="C858" s="221" t="s">
        <v>9</v>
      </c>
      <c r="D858" s="12" t="s">
        <v>10</v>
      </c>
      <c r="E858" s="56" t="s">
        <v>11</v>
      </c>
      <c r="F858" s="12" t="s">
        <v>12</v>
      </c>
      <c r="G858" s="222" t="s">
        <v>13</v>
      </c>
    </row>
    <row r="859" spans="1:7" x14ac:dyDescent="0.25">
      <c r="A859" s="57" t="s">
        <v>14</v>
      </c>
      <c r="B859" s="58" t="s">
        <v>15</v>
      </c>
      <c r="C859" s="59" t="s">
        <v>16</v>
      </c>
      <c r="D859" s="58" t="s">
        <v>17</v>
      </c>
      <c r="E859" s="60" t="s">
        <v>18</v>
      </c>
      <c r="F859" s="59" t="s">
        <v>19</v>
      </c>
      <c r="G859" s="58" t="s">
        <v>20</v>
      </c>
    </row>
    <row r="860" spans="1:7" x14ac:dyDescent="0.25">
      <c r="A860" s="61" t="s">
        <v>21</v>
      </c>
      <c r="B860" s="62"/>
      <c r="C860" s="63"/>
      <c r="D860" s="64"/>
      <c r="E860" s="63"/>
      <c r="F860" s="64"/>
      <c r="G860" s="65"/>
    </row>
    <row r="861" spans="1:7" x14ac:dyDescent="0.25">
      <c r="A861" s="66" t="s">
        <v>22</v>
      </c>
      <c r="B861" s="25"/>
      <c r="C861" s="14"/>
      <c r="D861" s="13"/>
      <c r="E861" s="14"/>
      <c r="F861" s="13"/>
      <c r="G861" s="15"/>
    </row>
    <row r="862" spans="1:7" s="164" customFormat="1" ht="22.5" x14ac:dyDescent="0.2">
      <c r="A862" s="167" t="s">
        <v>281</v>
      </c>
      <c r="B862" s="168" t="s">
        <v>325</v>
      </c>
      <c r="C862" s="169">
        <v>2581400.9900000002</v>
      </c>
      <c r="D862" s="170">
        <v>975660</v>
      </c>
      <c r="E862" s="169">
        <v>1135590</v>
      </c>
      <c r="F862" s="170">
        <v>2111250</v>
      </c>
      <c r="G862" s="171">
        <v>2265156</v>
      </c>
    </row>
    <row r="863" spans="1:7" s="164" customFormat="1" ht="22.5" x14ac:dyDescent="0.2">
      <c r="A863" s="167" t="s">
        <v>282</v>
      </c>
      <c r="B863" s="168" t="s">
        <v>326</v>
      </c>
      <c r="C863" s="169">
        <v>0</v>
      </c>
      <c r="D863" s="170">
        <v>0</v>
      </c>
      <c r="E863" s="169">
        <v>140400</v>
      </c>
      <c r="F863" s="170">
        <v>140400</v>
      </c>
      <c r="G863" s="224">
        <v>219186</v>
      </c>
    </row>
    <row r="864" spans="1:7" s="164" customFormat="1" ht="22.5" x14ac:dyDescent="0.2">
      <c r="A864" s="167" t="s">
        <v>283</v>
      </c>
      <c r="B864" s="168" t="s">
        <v>327</v>
      </c>
      <c r="C864" s="169">
        <v>96000</v>
      </c>
      <c r="D864" s="170">
        <v>48000</v>
      </c>
      <c r="E864" s="169">
        <v>90000</v>
      </c>
      <c r="F864" s="170">
        <v>138000</v>
      </c>
      <c r="G864" s="171">
        <v>168000</v>
      </c>
    </row>
    <row r="865" spans="1:7" s="164" customFormat="1" ht="22.5" x14ac:dyDescent="0.2">
      <c r="A865" s="167" t="s">
        <v>284</v>
      </c>
      <c r="B865" s="168" t="s">
        <v>328</v>
      </c>
      <c r="C865" s="169">
        <v>81000</v>
      </c>
      <c r="D865" s="170">
        <v>40500</v>
      </c>
      <c r="E865" s="169">
        <v>40500</v>
      </c>
      <c r="F865" s="170">
        <v>81000</v>
      </c>
      <c r="G865" s="171">
        <v>91800</v>
      </c>
    </row>
    <row r="866" spans="1:7" s="164" customFormat="1" ht="22.5" x14ac:dyDescent="0.2">
      <c r="A866" s="167" t="s">
        <v>285</v>
      </c>
      <c r="B866" s="168" t="s">
        <v>329</v>
      </c>
      <c r="C866" s="169">
        <v>81000</v>
      </c>
      <c r="D866" s="170">
        <v>40500</v>
      </c>
      <c r="E866" s="169">
        <v>40500</v>
      </c>
      <c r="F866" s="170">
        <v>81000</v>
      </c>
      <c r="G866" s="171">
        <v>91800</v>
      </c>
    </row>
    <row r="867" spans="1:7" s="164" customFormat="1" ht="22.5" x14ac:dyDescent="0.2">
      <c r="A867" s="167" t="s">
        <v>286</v>
      </c>
      <c r="B867" s="168" t="s">
        <v>330</v>
      </c>
      <c r="C867" s="169">
        <v>24000</v>
      </c>
      <c r="D867" s="170">
        <v>24000</v>
      </c>
      <c r="E867" s="169">
        <v>12000</v>
      </c>
      <c r="F867" s="170">
        <v>36000</v>
      </c>
      <c r="G867" s="171">
        <v>49000</v>
      </c>
    </row>
    <row r="868" spans="1:7" s="164" customFormat="1" ht="22.5" x14ac:dyDescent="0.2">
      <c r="A868" s="167" t="s">
        <v>289</v>
      </c>
      <c r="B868" s="168" t="s">
        <v>331</v>
      </c>
      <c r="C868" s="169">
        <v>0</v>
      </c>
      <c r="D868" s="170">
        <v>0</v>
      </c>
      <c r="E868" s="169">
        <v>25000</v>
      </c>
      <c r="F868" s="170">
        <v>25000</v>
      </c>
      <c r="G868" s="175">
        <v>0</v>
      </c>
    </row>
    <row r="869" spans="1:7" s="164" customFormat="1" ht="22.5" x14ac:dyDescent="0.2">
      <c r="A869" s="167" t="s">
        <v>291</v>
      </c>
      <c r="B869" s="168" t="s">
        <v>332</v>
      </c>
      <c r="C869" s="169">
        <v>100000</v>
      </c>
      <c r="D869" s="170">
        <v>119799.48</v>
      </c>
      <c r="E869" s="169">
        <v>30200.520000000004</v>
      </c>
      <c r="F869" s="170">
        <v>150000</v>
      </c>
      <c r="G869" s="171">
        <v>150000</v>
      </c>
    </row>
    <row r="870" spans="1:7" s="164" customFormat="1" ht="22.5" x14ac:dyDescent="0.2">
      <c r="A870" s="167" t="s">
        <v>292</v>
      </c>
      <c r="B870" s="168" t="s">
        <v>333</v>
      </c>
      <c r="C870" s="169">
        <v>456780</v>
      </c>
      <c r="D870" s="170">
        <v>162610</v>
      </c>
      <c r="E870" s="169">
        <v>217107.5</v>
      </c>
      <c r="F870" s="170">
        <v>379717.5</v>
      </c>
      <c r="G870" s="224">
        <v>420145.5</v>
      </c>
    </row>
    <row r="871" spans="1:7" s="164" customFormat="1" ht="22.5" x14ac:dyDescent="0.2">
      <c r="A871" s="167" t="s">
        <v>293</v>
      </c>
      <c r="B871" s="168" t="s">
        <v>334</v>
      </c>
      <c r="C871" s="169">
        <v>25000</v>
      </c>
      <c r="D871" s="170">
        <v>0</v>
      </c>
      <c r="E871" s="169">
        <v>30000</v>
      </c>
      <c r="F871" s="170">
        <v>30000</v>
      </c>
      <c r="G871" s="224">
        <v>32500</v>
      </c>
    </row>
    <row r="872" spans="1:7" s="164" customFormat="1" ht="22.5" x14ac:dyDescent="0.2">
      <c r="A872" s="167" t="s">
        <v>294</v>
      </c>
      <c r="B872" s="168" t="s">
        <v>335</v>
      </c>
      <c r="C872" s="169">
        <v>116254.93</v>
      </c>
      <c r="D872" s="170">
        <v>0</v>
      </c>
      <c r="E872" s="169">
        <v>0</v>
      </c>
      <c r="F872" s="170">
        <v>0</v>
      </c>
      <c r="G872" s="175">
        <v>0</v>
      </c>
    </row>
    <row r="873" spans="1:7" s="164" customFormat="1" ht="22.5" x14ac:dyDescent="0.2">
      <c r="A873" s="167" t="s">
        <v>295</v>
      </c>
      <c r="B873" s="168" t="s">
        <v>336</v>
      </c>
      <c r="C873" s="169">
        <v>231735.6</v>
      </c>
      <c r="D873" s="170">
        <v>117079.2</v>
      </c>
      <c r="E873" s="169">
        <v>153118.79999999999</v>
      </c>
      <c r="F873" s="170">
        <v>270198</v>
      </c>
      <c r="G873" s="224">
        <v>298121.03999999998</v>
      </c>
    </row>
    <row r="874" spans="1:7" s="164" customFormat="1" ht="22.5" x14ac:dyDescent="0.2">
      <c r="A874" s="167" t="s">
        <v>296</v>
      </c>
      <c r="B874" s="168" t="s">
        <v>337</v>
      </c>
      <c r="C874" s="169">
        <v>4800</v>
      </c>
      <c r="D874" s="170">
        <v>4400</v>
      </c>
      <c r="E874" s="169">
        <v>2500</v>
      </c>
      <c r="F874" s="170">
        <v>6900</v>
      </c>
      <c r="G874" s="224">
        <v>15600</v>
      </c>
    </row>
    <row r="875" spans="1:7" s="164" customFormat="1" ht="22.5" x14ac:dyDescent="0.2">
      <c r="A875" s="167" t="s">
        <v>297</v>
      </c>
      <c r="B875" s="168" t="s">
        <v>338</v>
      </c>
      <c r="C875" s="169">
        <v>38365.800000000003</v>
      </c>
      <c r="D875" s="170">
        <v>24325.4</v>
      </c>
      <c r="E875" s="169">
        <v>31965.85</v>
      </c>
      <c r="F875" s="170">
        <v>56291.25</v>
      </c>
      <c r="G875" s="224">
        <v>62108.55</v>
      </c>
    </row>
    <row r="876" spans="1:7" s="164" customFormat="1" ht="22.5" x14ac:dyDescent="0.2">
      <c r="A876" s="167" t="s">
        <v>298</v>
      </c>
      <c r="B876" s="168" t="s">
        <v>339</v>
      </c>
      <c r="C876" s="169">
        <v>4800</v>
      </c>
      <c r="D876" s="170">
        <v>2400</v>
      </c>
      <c r="E876" s="169">
        <v>4500</v>
      </c>
      <c r="F876" s="170">
        <v>6900</v>
      </c>
      <c r="G876" s="224">
        <v>7800</v>
      </c>
    </row>
    <row r="877" spans="1:7" s="164" customFormat="1" ht="11.25" x14ac:dyDescent="0.2">
      <c r="A877" s="235" t="s">
        <v>407</v>
      </c>
      <c r="B877" s="168"/>
      <c r="C877" s="169"/>
      <c r="D877" s="170"/>
      <c r="E877" s="169"/>
      <c r="F877" s="170"/>
      <c r="G877" s="225"/>
    </row>
    <row r="878" spans="1:7" s="164" customFormat="1" ht="11.25" x14ac:dyDescent="0.2">
      <c r="A878" s="176" t="s">
        <v>433</v>
      </c>
      <c r="B878" s="179" t="s">
        <v>54</v>
      </c>
      <c r="C878" s="169">
        <v>0</v>
      </c>
      <c r="D878" s="170">
        <v>0</v>
      </c>
      <c r="E878" s="169">
        <v>0</v>
      </c>
      <c r="F878" s="170">
        <v>0</v>
      </c>
      <c r="G878" s="171">
        <v>771903.77</v>
      </c>
    </row>
    <row r="879" spans="1:7" s="164" customFormat="1" ht="22.5" x14ac:dyDescent="0.2">
      <c r="A879" s="167" t="s">
        <v>340</v>
      </c>
      <c r="B879" s="168" t="s">
        <v>409</v>
      </c>
      <c r="C879" s="169">
        <v>76219.05</v>
      </c>
      <c r="D879" s="170">
        <v>39707.410000000003</v>
      </c>
      <c r="E879" s="169">
        <v>52861.12999999999</v>
      </c>
      <c r="F879" s="170">
        <v>92568.54</v>
      </c>
      <c r="G879" s="171">
        <v>51353.42</v>
      </c>
    </row>
    <row r="880" spans="1:7" s="164" customFormat="1" ht="11.25" x14ac:dyDescent="0.2">
      <c r="A880" s="167" t="s">
        <v>410</v>
      </c>
      <c r="B880" s="179" t="s">
        <v>58</v>
      </c>
      <c r="C880" s="169">
        <v>0</v>
      </c>
      <c r="D880" s="170">
        <v>0</v>
      </c>
      <c r="E880" s="169">
        <v>0</v>
      </c>
      <c r="F880" s="170">
        <v>0</v>
      </c>
      <c r="G880" s="171">
        <v>713.49</v>
      </c>
    </row>
    <row r="881" spans="1:7" s="164" customFormat="1" ht="11.25" x14ac:dyDescent="0.2">
      <c r="A881" s="167" t="s">
        <v>411</v>
      </c>
      <c r="B881" s="179" t="s">
        <v>60</v>
      </c>
      <c r="C881" s="183">
        <v>0</v>
      </c>
      <c r="D881" s="184">
        <v>0</v>
      </c>
      <c r="E881" s="183">
        <v>0</v>
      </c>
      <c r="F881" s="184">
        <v>0</v>
      </c>
      <c r="G881" s="185">
        <v>5000</v>
      </c>
    </row>
    <row r="882" spans="1:7" x14ac:dyDescent="0.25">
      <c r="A882" s="24"/>
      <c r="B882" s="17"/>
      <c r="C882" s="70"/>
      <c r="D882" s="23"/>
      <c r="E882" s="93"/>
      <c r="F882" s="23"/>
      <c r="G882" s="271"/>
    </row>
    <row r="883" spans="1:7" x14ac:dyDescent="0.25">
      <c r="A883" s="26" t="s">
        <v>202</v>
      </c>
      <c r="B883" s="25"/>
      <c r="C883" s="78">
        <f>SUM(C862:C882)</f>
        <v>3917356.37</v>
      </c>
      <c r="D883" s="79">
        <f>SUM(D862:D882)</f>
        <v>1598981.4899999998</v>
      </c>
      <c r="E883" s="78">
        <f>SUM(E862:E882)</f>
        <v>2006243.8</v>
      </c>
      <c r="F883" s="79">
        <f>SUM(F862:F882)</f>
        <v>3605225.29</v>
      </c>
      <c r="G883" s="80">
        <f>SUM(G862:G882)</f>
        <v>4700187.7699999996</v>
      </c>
    </row>
    <row r="884" spans="1:7" x14ac:dyDescent="0.25">
      <c r="A884" s="69" t="s">
        <v>207</v>
      </c>
      <c r="B884" s="25"/>
      <c r="C884" s="93"/>
      <c r="D884" s="67"/>
      <c r="E884" s="93"/>
      <c r="F884" s="67"/>
      <c r="G884" s="98"/>
    </row>
    <row r="885" spans="1:7" s="164" customFormat="1" ht="22.5" x14ac:dyDescent="0.2">
      <c r="A885" s="167" t="s">
        <v>304</v>
      </c>
      <c r="B885" s="168" t="s">
        <v>341</v>
      </c>
      <c r="C885" s="169">
        <v>197357</v>
      </c>
      <c r="D885" s="170">
        <v>53634</v>
      </c>
      <c r="E885" s="169">
        <v>146366</v>
      </c>
      <c r="F885" s="170">
        <v>200000</v>
      </c>
      <c r="G885" s="175">
        <v>200000</v>
      </c>
    </row>
    <row r="886" spans="1:7" s="164" customFormat="1" ht="22.5" x14ac:dyDescent="0.2">
      <c r="A886" s="167" t="s">
        <v>306</v>
      </c>
      <c r="B886" s="168" t="s">
        <v>343</v>
      </c>
      <c r="C886" s="169">
        <v>132768.19</v>
      </c>
      <c r="D886" s="170">
        <v>69250</v>
      </c>
      <c r="E886" s="169">
        <v>80750</v>
      </c>
      <c r="F886" s="170">
        <v>150000</v>
      </c>
      <c r="G886" s="175">
        <v>150000</v>
      </c>
    </row>
    <row r="887" spans="1:7" s="164" customFormat="1" ht="22.5" x14ac:dyDescent="0.2">
      <c r="A887" s="167" t="s">
        <v>344</v>
      </c>
      <c r="B887" s="168" t="s">
        <v>345</v>
      </c>
      <c r="C887" s="169">
        <v>74806.95</v>
      </c>
      <c r="D887" s="170">
        <v>49081.17</v>
      </c>
      <c r="E887" s="169">
        <v>100918.83</v>
      </c>
      <c r="F887" s="170">
        <v>150000</v>
      </c>
      <c r="G887" s="175">
        <v>150000</v>
      </c>
    </row>
    <row r="888" spans="1:7" s="164" customFormat="1" ht="22.5" x14ac:dyDescent="0.2">
      <c r="A888" s="167" t="s">
        <v>310</v>
      </c>
      <c r="B888" s="168" t="s">
        <v>348</v>
      </c>
      <c r="C888" s="169">
        <v>30799.79</v>
      </c>
      <c r="D888" s="170">
        <v>5196.5</v>
      </c>
      <c r="E888" s="169">
        <v>4803.5</v>
      </c>
      <c r="F888" s="170">
        <v>10000</v>
      </c>
      <c r="G888" s="175">
        <v>10000</v>
      </c>
    </row>
    <row r="889" spans="1:7" s="164" customFormat="1" ht="22.5" x14ac:dyDescent="0.2">
      <c r="A889" s="167" t="s">
        <v>313</v>
      </c>
      <c r="B889" s="168" t="s">
        <v>350</v>
      </c>
      <c r="C889" s="169">
        <v>10906</v>
      </c>
      <c r="D889" s="170">
        <v>9000</v>
      </c>
      <c r="E889" s="169">
        <v>9000</v>
      </c>
      <c r="F889" s="170">
        <v>18000</v>
      </c>
      <c r="G889" s="173">
        <v>18000</v>
      </c>
    </row>
    <row r="890" spans="1:7" s="164" customFormat="1" ht="22.5" x14ac:dyDescent="0.2">
      <c r="A890" s="176" t="s">
        <v>402</v>
      </c>
      <c r="B890" s="168" t="s">
        <v>351</v>
      </c>
      <c r="C890" s="169">
        <v>8198.48</v>
      </c>
      <c r="D890" s="170">
        <v>0</v>
      </c>
      <c r="E890" s="169">
        <v>0</v>
      </c>
      <c r="F890" s="170">
        <v>0</v>
      </c>
      <c r="G890" s="175">
        <v>0</v>
      </c>
    </row>
    <row r="891" spans="1:7" s="164" customFormat="1" ht="22.5" x14ac:dyDescent="0.2">
      <c r="A891" s="167" t="s">
        <v>355</v>
      </c>
      <c r="B891" s="168" t="s">
        <v>356</v>
      </c>
      <c r="C891" s="169">
        <v>52800</v>
      </c>
      <c r="D891" s="170">
        <v>128000</v>
      </c>
      <c r="E891" s="169">
        <v>37600</v>
      </c>
      <c r="F891" s="170">
        <v>165600</v>
      </c>
      <c r="G891" s="175">
        <v>158400</v>
      </c>
    </row>
    <row r="892" spans="1:7" s="164" customFormat="1" ht="22.5" x14ac:dyDescent="0.2">
      <c r="A892" s="176" t="s">
        <v>414</v>
      </c>
      <c r="B892" s="179" t="s">
        <v>105</v>
      </c>
      <c r="C892" s="169">
        <v>2500</v>
      </c>
      <c r="D892" s="170">
        <v>0</v>
      </c>
      <c r="E892" s="169">
        <v>0</v>
      </c>
      <c r="F892" s="170">
        <v>0</v>
      </c>
      <c r="G892" s="175">
        <v>0</v>
      </c>
    </row>
    <row r="893" spans="1:7" s="164" customFormat="1" ht="22.5" x14ac:dyDescent="0.2">
      <c r="A893" s="176" t="s">
        <v>434</v>
      </c>
      <c r="B893" s="168" t="s">
        <v>416</v>
      </c>
      <c r="C893" s="169">
        <v>2000</v>
      </c>
      <c r="D893" s="170">
        <v>0</v>
      </c>
      <c r="E893" s="169">
        <v>0</v>
      </c>
      <c r="F893" s="170">
        <v>0</v>
      </c>
      <c r="G893" s="175">
        <v>0</v>
      </c>
    </row>
    <row r="894" spans="1:7" s="164" customFormat="1" ht="22.5" x14ac:dyDescent="0.2">
      <c r="A894" s="167" t="s">
        <v>363</v>
      </c>
      <c r="B894" s="168" t="s">
        <v>364</v>
      </c>
      <c r="C894" s="169">
        <v>41000</v>
      </c>
      <c r="D894" s="170">
        <v>22300</v>
      </c>
      <c r="E894" s="169">
        <v>7700</v>
      </c>
      <c r="F894" s="170">
        <v>30000</v>
      </c>
      <c r="G894" s="175">
        <v>30000</v>
      </c>
    </row>
    <row r="895" spans="1:7" s="164" customFormat="1" ht="22.5" x14ac:dyDescent="0.2">
      <c r="A895" s="167" t="s">
        <v>366</v>
      </c>
      <c r="B895" s="168" t="s">
        <v>367</v>
      </c>
      <c r="C895" s="169">
        <v>71000</v>
      </c>
      <c r="D895" s="170">
        <v>4010</v>
      </c>
      <c r="E895" s="169">
        <v>95990</v>
      </c>
      <c r="F895" s="170">
        <v>100000</v>
      </c>
      <c r="G895" s="175">
        <v>100000</v>
      </c>
    </row>
    <row r="896" spans="1:7" x14ac:dyDescent="0.25">
      <c r="A896" s="18"/>
      <c r="B896" s="17"/>
      <c r="C896" s="70"/>
      <c r="D896" s="23"/>
      <c r="E896" s="93"/>
      <c r="F896" s="122"/>
      <c r="G896" s="119"/>
    </row>
    <row r="897" spans="1:7" x14ac:dyDescent="0.25">
      <c r="A897" s="26" t="s">
        <v>194</v>
      </c>
      <c r="B897" s="25"/>
      <c r="C897" s="78">
        <f>SUM(C885:C896)</f>
        <v>624136.40999999992</v>
      </c>
      <c r="D897" s="79">
        <f>SUM(D885:D896)</f>
        <v>340471.67</v>
      </c>
      <c r="E897" s="78">
        <f>SUM(E885:E896)</f>
        <v>483128.33</v>
      </c>
      <c r="F897" s="79">
        <f>SUM(F885:F896)</f>
        <v>823600</v>
      </c>
      <c r="G897" s="80">
        <f>SUM(G885:G896)</f>
        <v>816400</v>
      </c>
    </row>
    <row r="898" spans="1:7" x14ac:dyDescent="0.25">
      <c r="A898" s="26" t="s">
        <v>195</v>
      </c>
      <c r="B898" s="25"/>
      <c r="C898" s="93"/>
      <c r="D898" s="67"/>
      <c r="E898" s="93"/>
      <c r="F898" s="67"/>
      <c r="G898" s="98"/>
    </row>
    <row r="899" spans="1:7" x14ac:dyDescent="0.25">
      <c r="A899" s="18"/>
      <c r="B899" s="17"/>
      <c r="C899" s="22"/>
      <c r="D899" s="23"/>
      <c r="E899" s="93"/>
      <c r="F899" s="67"/>
      <c r="G899" s="271"/>
    </row>
    <row r="900" spans="1:7" x14ac:dyDescent="0.25">
      <c r="A900" s="26" t="s">
        <v>196</v>
      </c>
      <c r="B900" s="25"/>
      <c r="C900" s="78">
        <f>SUM(C899)</f>
        <v>0</v>
      </c>
      <c r="D900" s="79">
        <f>SUM(D899)</f>
        <v>0</v>
      </c>
      <c r="E900" s="78">
        <f>SUM(E899)</f>
        <v>0</v>
      </c>
      <c r="F900" s="79">
        <f>SUM(F899)</f>
        <v>0</v>
      </c>
      <c r="G900" s="80">
        <f>SUM(G899)</f>
        <v>0</v>
      </c>
    </row>
    <row r="901" spans="1:7" x14ac:dyDescent="0.25">
      <c r="A901" s="26"/>
      <c r="B901" s="25"/>
      <c r="C901" s="78"/>
      <c r="D901" s="79"/>
      <c r="E901" s="78"/>
      <c r="F901" s="79"/>
      <c r="G901" s="80"/>
    </row>
    <row r="902" spans="1:7" x14ac:dyDescent="0.25">
      <c r="A902" s="38" t="s">
        <v>185</v>
      </c>
      <c r="B902" s="120"/>
      <c r="C902" s="83">
        <f>SUM(C883+C897+C900)</f>
        <v>4541492.78</v>
      </c>
      <c r="D902" s="83">
        <f>SUM(D883+D897+D900)</f>
        <v>1939453.1599999997</v>
      </c>
      <c r="E902" s="84">
        <f>SUM(E883+E897+E900)</f>
        <v>2489372.13</v>
      </c>
      <c r="F902" s="83">
        <f>SUM(F883+F897+F900)</f>
        <v>4428825.29</v>
      </c>
      <c r="G902" s="85">
        <f>SUM(G883+G897+G900)</f>
        <v>5516587.7699999996</v>
      </c>
    </row>
    <row r="903" spans="1:7" x14ac:dyDescent="0.25">
      <c r="A903" s="39"/>
      <c r="B903" s="42"/>
      <c r="C903" s="240"/>
      <c r="D903" s="240"/>
      <c r="E903" s="240"/>
      <c r="F903" s="240"/>
      <c r="G903" s="227"/>
    </row>
    <row r="904" spans="1:7" x14ac:dyDescent="0.25">
      <c r="A904" s="24" t="s">
        <v>165</v>
      </c>
      <c r="B904" s="42"/>
      <c r="C904" s="40"/>
      <c r="D904" s="40"/>
      <c r="E904" s="40"/>
      <c r="F904" s="40"/>
      <c r="G904" s="41"/>
    </row>
    <row r="905" spans="1:7" x14ac:dyDescent="0.25">
      <c r="A905" s="39"/>
      <c r="B905" s="42"/>
      <c r="C905" s="40"/>
      <c r="D905" s="40"/>
      <c r="E905" s="40"/>
      <c r="F905" s="40"/>
      <c r="G905" s="41"/>
    </row>
    <row r="906" spans="1:7" ht="23.25" x14ac:dyDescent="0.25">
      <c r="A906" s="39" t="s">
        <v>166</v>
      </c>
      <c r="B906" s="42" t="s">
        <v>167</v>
      </c>
      <c r="C906" s="40"/>
      <c r="D906" s="40"/>
      <c r="E906" s="43" t="s">
        <v>168</v>
      </c>
      <c r="F906" s="14"/>
      <c r="G906" s="41"/>
    </row>
    <row r="907" spans="1:7" x14ac:dyDescent="0.25">
      <c r="A907" s="39"/>
      <c r="B907" s="42"/>
      <c r="C907" s="40"/>
      <c r="D907" s="40"/>
      <c r="E907" s="43"/>
      <c r="F907" s="14"/>
      <c r="G907" s="41"/>
    </row>
    <row r="908" spans="1:7" ht="22.5" x14ac:dyDescent="0.25">
      <c r="A908" s="87" t="s">
        <v>221</v>
      </c>
      <c r="C908" s="337" t="s">
        <v>187</v>
      </c>
      <c r="D908" s="337"/>
      <c r="E908" s="14"/>
      <c r="F908" s="337" t="s">
        <v>188</v>
      </c>
      <c r="G908" s="338"/>
    </row>
    <row r="909" spans="1:7" x14ac:dyDescent="0.25">
      <c r="A909" s="44"/>
      <c r="B909" s="89"/>
      <c r="C909" s="45"/>
      <c r="D909" s="45"/>
      <c r="E909" s="45"/>
      <c r="F909" s="45"/>
      <c r="G909" s="46"/>
    </row>
    <row r="916" spans="1:7" ht="24.75" x14ac:dyDescent="0.25">
      <c r="A916" s="47" t="s">
        <v>175</v>
      </c>
      <c r="B916" s="48"/>
      <c r="C916" s="49"/>
      <c r="D916" s="49"/>
      <c r="E916" s="49"/>
      <c r="F916" s="2" t="s">
        <v>189</v>
      </c>
      <c r="G916" s="49"/>
    </row>
    <row r="917" spans="1:7" ht="33" x14ac:dyDescent="0.25">
      <c r="A917" s="50" t="s">
        <v>177</v>
      </c>
      <c r="B917" s="51"/>
      <c r="C917" s="52"/>
      <c r="D917" s="52"/>
      <c r="E917" s="52"/>
      <c r="F917" s="52"/>
      <c r="G917" s="52"/>
    </row>
    <row r="918" spans="1:7" x14ac:dyDescent="0.25">
      <c r="A918" s="332" t="s">
        <v>1</v>
      </c>
      <c r="B918" s="332"/>
      <c r="C918" s="332"/>
      <c r="D918" s="332"/>
      <c r="E918" s="332"/>
      <c r="F918" s="332"/>
      <c r="G918" s="332"/>
    </row>
    <row r="919" spans="1:7" x14ac:dyDescent="0.25">
      <c r="A919" s="53" t="s">
        <v>2</v>
      </c>
      <c r="B919" s="328" t="s">
        <v>280</v>
      </c>
      <c r="C919" s="328"/>
      <c r="D919" s="328"/>
      <c r="E919" s="328"/>
      <c r="F919" s="54"/>
      <c r="G919" s="54"/>
    </row>
    <row r="920" spans="1:7" x14ac:dyDescent="0.25">
      <c r="A920" s="72" t="s">
        <v>3</v>
      </c>
      <c r="B920" s="339" t="s">
        <v>222</v>
      </c>
      <c r="C920" s="339"/>
      <c r="D920" s="339"/>
      <c r="E920" s="339"/>
      <c r="F920" s="91"/>
      <c r="G920" s="5"/>
    </row>
    <row r="921" spans="1:7" x14ac:dyDescent="0.25">
      <c r="A921" s="72" t="s">
        <v>4</v>
      </c>
      <c r="B921" s="55"/>
      <c r="C921" s="5"/>
      <c r="D921" s="5"/>
      <c r="E921" s="5"/>
      <c r="F921" s="5"/>
      <c r="G921" s="5"/>
    </row>
    <row r="922" spans="1:7" x14ac:dyDescent="0.25">
      <c r="A922" s="6"/>
      <c r="B922" s="12"/>
      <c r="C922" s="9"/>
      <c r="D922" s="335" t="s">
        <v>6</v>
      </c>
      <c r="E922" s="336"/>
      <c r="F922" s="335"/>
      <c r="G922" s="7"/>
    </row>
    <row r="923" spans="1:7" ht="31.5" x14ac:dyDescent="0.25">
      <c r="A923" s="10" t="s">
        <v>7</v>
      </c>
      <c r="B923" s="11" t="s">
        <v>8</v>
      </c>
      <c r="C923" s="221" t="s">
        <v>9</v>
      </c>
      <c r="D923" s="12" t="s">
        <v>10</v>
      </c>
      <c r="E923" s="56" t="s">
        <v>11</v>
      </c>
      <c r="F923" s="12" t="s">
        <v>12</v>
      </c>
      <c r="G923" s="222" t="s">
        <v>13</v>
      </c>
    </row>
    <row r="924" spans="1:7" x14ac:dyDescent="0.25">
      <c r="A924" s="57" t="s">
        <v>14</v>
      </c>
      <c r="B924" s="58" t="s">
        <v>15</v>
      </c>
      <c r="C924" s="59" t="s">
        <v>16</v>
      </c>
      <c r="D924" s="58" t="s">
        <v>17</v>
      </c>
      <c r="E924" s="59" t="s">
        <v>18</v>
      </c>
      <c r="F924" s="58" t="s">
        <v>19</v>
      </c>
      <c r="G924" s="60" t="s">
        <v>20</v>
      </c>
    </row>
    <row r="925" spans="1:7" x14ac:dyDescent="0.25">
      <c r="A925" s="61" t="s">
        <v>21</v>
      </c>
      <c r="B925" s="62"/>
      <c r="C925" s="63"/>
      <c r="D925" s="64"/>
      <c r="E925" s="63"/>
      <c r="F925" s="64"/>
      <c r="G925" s="65"/>
    </row>
    <row r="926" spans="1:7" x14ac:dyDescent="0.25">
      <c r="A926" s="66" t="s">
        <v>22</v>
      </c>
      <c r="B926" s="25"/>
      <c r="C926" s="14"/>
      <c r="D926" s="13"/>
      <c r="E926" s="14"/>
      <c r="F926" s="13"/>
      <c r="G926" s="15"/>
    </row>
    <row r="927" spans="1:7" s="164" customFormat="1" ht="22.5" x14ac:dyDescent="0.2">
      <c r="A927" s="167" t="s">
        <v>281</v>
      </c>
      <c r="B927" s="168" t="s">
        <v>325</v>
      </c>
      <c r="C927" s="169">
        <v>2993586.92</v>
      </c>
      <c r="D927" s="170">
        <v>1554150.99</v>
      </c>
      <c r="E927" s="169">
        <v>2124188.0099999998</v>
      </c>
      <c r="F927" s="170">
        <v>3678339</v>
      </c>
      <c r="G927" s="171">
        <v>4022640</v>
      </c>
    </row>
    <row r="928" spans="1:7" s="164" customFormat="1" ht="22.5" x14ac:dyDescent="0.2">
      <c r="A928" s="167" t="s">
        <v>282</v>
      </c>
      <c r="B928" s="168" t="s">
        <v>326</v>
      </c>
      <c r="C928" s="169">
        <v>382742.58</v>
      </c>
      <c r="D928" s="170">
        <v>191451.6</v>
      </c>
      <c r="E928" s="169">
        <v>19148.399999999994</v>
      </c>
      <c r="F928" s="170">
        <v>210600</v>
      </c>
      <c r="G928" s="224">
        <v>328779</v>
      </c>
    </row>
    <row r="929" spans="1:7" s="164" customFormat="1" ht="22.5" x14ac:dyDescent="0.2">
      <c r="A929" s="167" t="s">
        <v>283</v>
      </c>
      <c r="B929" s="168" t="s">
        <v>327</v>
      </c>
      <c r="C929" s="169">
        <v>206000</v>
      </c>
      <c r="D929" s="170">
        <v>108000</v>
      </c>
      <c r="E929" s="169">
        <v>120000</v>
      </c>
      <c r="F929" s="170">
        <v>228000</v>
      </c>
      <c r="G929" s="171">
        <v>264000</v>
      </c>
    </row>
    <row r="930" spans="1:7" s="164" customFormat="1" ht="22.5" x14ac:dyDescent="0.2">
      <c r="A930" s="167" t="s">
        <v>284</v>
      </c>
      <c r="B930" s="168" t="s">
        <v>328</v>
      </c>
      <c r="C930" s="169">
        <v>135000</v>
      </c>
      <c r="D930" s="170">
        <v>67500</v>
      </c>
      <c r="E930" s="169">
        <v>67500</v>
      </c>
      <c r="F930" s="170">
        <v>135000</v>
      </c>
      <c r="G930" s="171">
        <v>156600</v>
      </c>
    </row>
    <row r="931" spans="1:7" s="164" customFormat="1" ht="22.5" x14ac:dyDescent="0.2">
      <c r="A931" s="167" t="s">
        <v>285</v>
      </c>
      <c r="B931" s="168" t="s">
        <v>329</v>
      </c>
      <c r="C931" s="169">
        <v>135000</v>
      </c>
      <c r="D931" s="170">
        <v>67500</v>
      </c>
      <c r="E931" s="169">
        <v>67500</v>
      </c>
      <c r="F931" s="170">
        <v>135000</v>
      </c>
      <c r="G931" s="171">
        <v>156600</v>
      </c>
    </row>
    <row r="932" spans="1:7" s="164" customFormat="1" ht="22.5" x14ac:dyDescent="0.2">
      <c r="A932" s="167" t="s">
        <v>286</v>
      </c>
      <c r="B932" s="168" t="s">
        <v>330</v>
      </c>
      <c r="C932" s="169">
        <v>48000</v>
      </c>
      <c r="D932" s="170">
        <v>54000</v>
      </c>
      <c r="E932" s="169">
        <v>3000</v>
      </c>
      <c r="F932" s="170">
        <v>57000</v>
      </c>
      <c r="G932" s="171">
        <v>77000</v>
      </c>
    </row>
    <row r="933" spans="1:7" s="164" customFormat="1" ht="22.5" x14ac:dyDescent="0.2">
      <c r="A933" s="167" t="s">
        <v>289</v>
      </c>
      <c r="B933" s="168" t="s">
        <v>331</v>
      </c>
      <c r="C933" s="169">
        <v>0</v>
      </c>
      <c r="D933" s="170">
        <v>0</v>
      </c>
      <c r="E933" s="169">
        <v>17500</v>
      </c>
      <c r="F933" s="170">
        <v>17500</v>
      </c>
      <c r="G933" s="175">
        <v>0</v>
      </c>
    </row>
    <row r="934" spans="1:7" s="164" customFormat="1" ht="22.5" x14ac:dyDescent="0.2">
      <c r="A934" s="167" t="s">
        <v>291</v>
      </c>
      <c r="B934" s="168" t="s">
        <v>332</v>
      </c>
      <c r="C934" s="169">
        <v>100000.1</v>
      </c>
      <c r="D934" s="170">
        <v>314426.31</v>
      </c>
      <c r="E934" s="169">
        <v>18933.690000000002</v>
      </c>
      <c r="F934" s="170">
        <v>333360</v>
      </c>
      <c r="G934" s="171">
        <v>150000</v>
      </c>
    </row>
    <row r="935" spans="1:7" s="164" customFormat="1" ht="22.5" x14ac:dyDescent="0.2">
      <c r="A935" s="167" t="s">
        <v>292</v>
      </c>
      <c r="B935" s="168" t="s">
        <v>333</v>
      </c>
      <c r="C935" s="169">
        <v>531078</v>
      </c>
      <c r="D935" s="170">
        <v>283345</v>
      </c>
      <c r="E935" s="169">
        <v>390371.5</v>
      </c>
      <c r="F935" s="170">
        <v>673716.5</v>
      </c>
      <c r="G935" s="224">
        <v>734369.25</v>
      </c>
    </row>
    <row r="936" spans="1:7" s="164" customFormat="1" ht="22.5" x14ac:dyDescent="0.2">
      <c r="A936" s="167" t="s">
        <v>293</v>
      </c>
      <c r="B936" s="168" t="s">
        <v>334</v>
      </c>
      <c r="C936" s="169">
        <v>45000</v>
      </c>
      <c r="D936" s="170">
        <v>0</v>
      </c>
      <c r="E936" s="169">
        <v>47500</v>
      </c>
      <c r="F936" s="170">
        <v>47500</v>
      </c>
      <c r="G936" s="224">
        <v>51250</v>
      </c>
    </row>
    <row r="937" spans="1:7" s="164" customFormat="1" ht="22.5" x14ac:dyDescent="0.2">
      <c r="A937" s="167" t="s">
        <v>294</v>
      </c>
      <c r="B937" s="168" t="s">
        <v>335</v>
      </c>
      <c r="C937" s="169">
        <v>172083.33</v>
      </c>
      <c r="D937" s="170">
        <v>0</v>
      </c>
      <c r="E937" s="169">
        <v>0</v>
      </c>
      <c r="F937" s="170">
        <v>0</v>
      </c>
      <c r="G937" s="175">
        <v>0</v>
      </c>
    </row>
    <row r="938" spans="1:7" s="164" customFormat="1" ht="22.5" x14ac:dyDescent="0.2">
      <c r="A938" s="167" t="s">
        <v>295</v>
      </c>
      <c r="B938" s="168" t="s">
        <v>336</v>
      </c>
      <c r="C938" s="169">
        <v>380148.47999999998</v>
      </c>
      <c r="D938" s="170">
        <v>202557.99</v>
      </c>
      <c r="E938" s="169">
        <v>282517.89</v>
      </c>
      <c r="F938" s="170">
        <v>485075.88</v>
      </c>
      <c r="G938" s="224">
        <v>522170.28</v>
      </c>
    </row>
    <row r="939" spans="1:7" s="164" customFormat="1" ht="22.5" x14ac:dyDescent="0.2">
      <c r="A939" s="167" t="s">
        <v>296</v>
      </c>
      <c r="B939" s="168" t="s">
        <v>337</v>
      </c>
      <c r="C939" s="169">
        <v>10300</v>
      </c>
      <c r="D939" s="170">
        <v>9900</v>
      </c>
      <c r="E939" s="169">
        <v>1500</v>
      </c>
      <c r="F939" s="170">
        <v>11400</v>
      </c>
      <c r="G939" s="224">
        <v>24600</v>
      </c>
    </row>
    <row r="940" spans="1:7" s="164" customFormat="1" ht="22.5" x14ac:dyDescent="0.2">
      <c r="A940" s="167" t="s">
        <v>297</v>
      </c>
      <c r="B940" s="168" t="s">
        <v>338</v>
      </c>
      <c r="C940" s="169">
        <v>62757.2</v>
      </c>
      <c r="D940" s="170">
        <v>42039.9</v>
      </c>
      <c r="E940" s="169">
        <v>59017.579999999994</v>
      </c>
      <c r="F940" s="170">
        <v>101057.48</v>
      </c>
      <c r="G940" s="224">
        <v>108785.47</v>
      </c>
    </row>
    <row r="941" spans="1:7" s="164" customFormat="1" ht="22.5" x14ac:dyDescent="0.2">
      <c r="A941" s="167" t="s">
        <v>298</v>
      </c>
      <c r="B941" s="168" t="s">
        <v>339</v>
      </c>
      <c r="C941" s="169">
        <v>10300</v>
      </c>
      <c r="D941" s="170">
        <v>5400</v>
      </c>
      <c r="E941" s="169">
        <v>6000</v>
      </c>
      <c r="F941" s="170">
        <v>11400</v>
      </c>
      <c r="G941" s="224">
        <v>12300</v>
      </c>
    </row>
    <row r="942" spans="1:7" s="164" customFormat="1" ht="11.25" x14ac:dyDescent="0.2">
      <c r="A942" s="235" t="s">
        <v>407</v>
      </c>
      <c r="B942" s="168"/>
      <c r="C942" s="169"/>
      <c r="D942" s="170"/>
      <c r="E942" s="169"/>
      <c r="F942" s="170"/>
      <c r="G942" s="225"/>
    </row>
    <row r="943" spans="1:7" s="164" customFormat="1" ht="11.25" x14ac:dyDescent="0.2">
      <c r="A943" s="167" t="s">
        <v>340</v>
      </c>
      <c r="B943" s="179" t="s">
        <v>56</v>
      </c>
      <c r="C943" s="169">
        <v>50695.83</v>
      </c>
      <c r="D943" s="170">
        <v>20266.48</v>
      </c>
      <c r="E943" s="169">
        <f>F943-D943</f>
        <v>142074.60999999999</v>
      </c>
      <c r="F943" s="192">
        <v>162341.09</v>
      </c>
      <c r="G943" s="171">
        <v>89578.42</v>
      </c>
    </row>
    <row r="944" spans="1:7" s="164" customFormat="1" ht="11.25" x14ac:dyDescent="0.2">
      <c r="A944" s="167" t="s">
        <v>302</v>
      </c>
      <c r="B944" s="179" t="s">
        <v>58</v>
      </c>
      <c r="C944" s="183">
        <v>0</v>
      </c>
      <c r="D944" s="184">
        <v>0</v>
      </c>
      <c r="E944" s="183">
        <f>F944-D944</f>
        <v>16519.89</v>
      </c>
      <c r="F944" s="184">
        <v>16519.89</v>
      </c>
      <c r="G944" s="185">
        <v>14001.59</v>
      </c>
    </row>
    <row r="945" spans="1:7" x14ac:dyDescent="0.25">
      <c r="A945" s="24"/>
      <c r="B945" s="17"/>
      <c r="C945" s="70"/>
      <c r="D945" s="23"/>
      <c r="E945" s="93"/>
      <c r="F945" s="23"/>
      <c r="G945" s="271"/>
    </row>
    <row r="946" spans="1:7" x14ac:dyDescent="0.25">
      <c r="A946" s="26" t="s">
        <v>202</v>
      </c>
      <c r="B946" s="25"/>
      <c r="C946" s="78">
        <f>SUM(C927:C945)</f>
        <v>5262692.4400000004</v>
      </c>
      <c r="D946" s="79">
        <f>SUM(D927:D945)</f>
        <v>2920538.2699999996</v>
      </c>
      <c r="E946" s="78">
        <f>SUM(E927:E945)</f>
        <v>3383271.57</v>
      </c>
      <c r="F946" s="79">
        <f>SUM(F927:F945)</f>
        <v>6303809.8399999999</v>
      </c>
      <c r="G946" s="80">
        <f>SUM(G927:G945)</f>
        <v>6712674.0099999998</v>
      </c>
    </row>
    <row r="947" spans="1:7" x14ac:dyDescent="0.25">
      <c r="A947" s="69" t="s">
        <v>207</v>
      </c>
      <c r="B947" s="25"/>
      <c r="C947" s="93"/>
      <c r="D947" s="67"/>
      <c r="E947" s="93"/>
      <c r="F947" s="67"/>
      <c r="G947" s="98"/>
    </row>
    <row r="948" spans="1:7" s="164" customFormat="1" ht="22.5" x14ac:dyDescent="0.2">
      <c r="A948" s="167" t="s">
        <v>304</v>
      </c>
      <c r="B948" s="168" t="s">
        <v>341</v>
      </c>
      <c r="C948" s="169">
        <v>312788.92</v>
      </c>
      <c r="D948" s="170">
        <v>99888.08</v>
      </c>
      <c r="E948" s="169">
        <v>150111.91999999998</v>
      </c>
      <c r="F948" s="170">
        <v>250000</v>
      </c>
      <c r="G948" s="173">
        <v>220000</v>
      </c>
    </row>
    <row r="949" spans="1:7" s="164" customFormat="1" ht="22.5" x14ac:dyDescent="0.2">
      <c r="A949" s="167" t="s">
        <v>306</v>
      </c>
      <c r="B949" s="168" t="s">
        <v>343</v>
      </c>
      <c r="C949" s="169">
        <v>100922.73</v>
      </c>
      <c r="D949" s="170">
        <v>52000</v>
      </c>
      <c r="E949" s="169">
        <v>148000</v>
      </c>
      <c r="F949" s="170">
        <v>200000</v>
      </c>
      <c r="G949" s="173">
        <v>170000</v>
      </c>
    </row>
    <row r="950" spans="1:7" s="164" customFormat="1" ht="22.5" x14ac:dyDescent="0.2">
      <c r="A950" s="167" t="s">
        <v>344</v>
      </c>
      <c r="B950" s="168" t="s">
        <v>345</v>
      </c>
      <c r="C950" s="169">
        <v>174988.6</v>
      </c>
      <c r="D950" s="170">
        <v>46026.34</v>
      </c>
      <c r="E950" s="169">
        <v>103973.66</v>
      </c>
      <c r="F950" s="170">
        <v>150000</v>
      </c>
      <c r="G950" s="173">
        <v>180000</v>
      </c>
    </row>
    <row r="951" spans="1:7" s="164" customFormat="1" ht="22.5" x14ac:dyDescent="0.2">
      <c r="A951" s="167" t="s">
        <v>310</v>
      </c>
      <c r="B951" s="168" t="s">
        <v>348</v>
      </c>
      <c r="C951" s="169">
        <v>57060</v>
      </c>
      <c r="D951" s="170">
        <v>0</v>
      </c>
      <c r="E951" s="169">
        <v>20000</v>
      </c>
      <c r="F951" s="170">
        <v>20000</v>
      </c>
      <c r="G951" s="173">
        <v>50000</v>
      </c>
    </row>
    <row r="952" spans="1:7" s="164" customFormat="1" ht="22.5" x14ac:dyDescent="0.2">
      <c r="A952" s="167" t="s">
        <v>313</v>
      </c>
      <c r="B952" s="168" t="s">
        <v>350</v>
      </c>
      <c r="C952" s="169">
        <v>30000</v>
      </c>
      <c r="D952" s="170">
        <v>0</v>
      </c>
      <c r="E952" s="169">
        <v>30000</v>
      </c>
      <c r="F952" s="170">
        <v>30000</v>
      </c>
      <c r="G952" s="173">
        <v>18000</v>
      </c>
    </row>
    <row r="953" spans="1:7" s="164" customFormat="1" ht="22.5" x14ac:dyDescent="0.2">
      <c r="A953" s="167" t="s">
        <v>314</v>
      </c>
      <c r="B953" s="168" t="s">
        <v>351</v>
      </c>
      <c r="C953" s="169">
        <v>5708.49</v>
      </c>
      <c r="D953" s="170">
        <v>4337.72</v>
      </c>
      <c r="E953" s="169">
        <v>15662.279999999999</v>
      </c>
      <c r="F953" s="170">
        <v>20000</v>
      </c>
      <c r="G953" s="173">
        <v>40000</v>
      </c>
    </row>
    <row r="954" spans="1:7" s="164" customFormat="1" ht="22.5" x14ac:dyDescent="0.2">
      <c r="A954" s="167" t="s">
        <v>355</v>
      </c>
      <c r="B954" s="168" t="s">
        <v>356</v>
      </c>
      <c r="C954" s="169">
        <v>0</v>
      </c>
      <c r="D954" s="170">
        <v>257400</v>
      </c>
      <c r="E954" s="169">
        <v>26600</v>
      </c>
      <c r="F954" s="170">
        <v>284000</v>
      </c>
      <c r="G954" s="175">
        <v>316800</v>
      </c>
    </row>
    <row r="955" spans="1:7" s="164" customFormat="1" ht="22.5" x14ac:dyDescent="0.2">
      <c r="A955" s="176" t="s">
        <v>404</v>
      </c>
      <c r="B955" s="179" t="s">
        <v>105</v>
      </c>
      <c r="C955" s="169">
        <v>0</v>
      </c>
      <c r="D955" s="170">
        <v>0</v>
      </c>
      <c r="E955" s="169">
        <v>0</v>
      </c>
      <c r="F955" s="170">
        <v>0</v>
      </c>
      <c r="G955" s="173">
        <v>20000</v>
      </c>
    </row>
    <row r="956" spans="1:7" s="164" customFormat="1" ht="22.5" x14ac:dyDescent="0.2">
      <c r="A956" s="167" t="s">
        <v>415</v>
      </c>
      <c r="B956" s="168" t="s">
        <v>416</v>
      </c>
      <c r="C956" s="169">
        <v>0</v>
      </c>
      <c r="D956" s="170">
        <v>0</v>
      </c>
      <c r="E956" s="169">
        <v>15000</v>
      </c>
      <c r="F956" s="170">
        <v>15000</v>
      </c>
      <c r="G956" s="173">
        <v>10000</v>
      </c>
    </row>
    <row r="957" spans="1:7" s="164" customFormat="1" ht="22.5" x14ac:dyDescent="0.2">
      <c r="A957" s="167" t="s">
        <v>386</v>
      </c>
      <c r="B957" s="168" t="s">
        <v>387</v>
      </c>
      <c r="C957" s="169">
        <v>0</v>
      </c>
      <c r="D957" s="170">
        <v>0</v>
      </c>
      <c r="E957" s="169">
        <v>10000</v>
      </c>
      <c r="F957" s="170">
        <v>10000</v>
      </c>
      <c r="G957" s="175">
        <v>0</v>
      </c>
    </row>
    <row r="958" spans="1:7" s="164" customFormat="1" ht="22.5" x14ac:dyDescent="0.2">
      <c r="A958" s="167" t="s">
        <v>363</v>
      </c>
      <c r="B958" s="168" t="s">
        <v>364</v>
      </c>
      <c r="C958" s="169">
        <v>0</v>
      </c>
      <c r="D958" s="170">
        <v>0</v>
      </c>
      <c r="E958" s="169">
        <v>20000</v>
      </c>
      <c r="F958" s="170">
        <v>20000</v>
      </c>
      <c r="G958" s="173">
        <v>20000</v>
      </c>
    </row>
    <row r="959" spans="1:7" s="164" customFormat="1" ht="22.5" x14ac:dyDescent="0.2">
      <c r="A959" s="167" t="s">
        <v>366</v>
      </c>
      <c r="B959" s="168" t="s">
        <v>367</v>
      </c>
      <c r="C959" s="183">
        <v>255469</v>
      </c>
      <c r="D959" s="184">
        <v>0</v>
      </c>
      <c r="E959" s="183">
        <v>370000</v>
      </c>
      <c r="F959" s="184">
        <v>370000</v>
      </c>
      <c r="G959" s="185">
        <v>370000</v>
      </c>
    </row>
    <row r="960" spans="1:7" x14ac:dyDescent="0.25">
      <c r="A960" s="18"/>
      <c r="B960" s="17"/>
      <c r="C960" s="70"/>
      <c r="D960" s="81"/>
      <c r="E960" s="70"/>
      <c r="F960" s="81"/>
      <c r="G960" s="75"/>
    </row>
    <row r="961" spans="1:7" x14ac:dyDescent="0.25">
      <c r="A961" s="26" t="s">
        <v>194</v>
      </c>
      <c r="B961" s="25"/>
      <c r="C961" s="78">
        <f>SUM(C948:C960)</f>
        <v>936937.74</v>
      </c>
      <c r="D961" s="79">
        <f>SUM(D948:D960)</f>
        <v>459652.14</v>
      </c>
      <c r="E961" s="78">
        <f>SUM(E948:E960)</f>
        <v>909347.86</v>
      </c>
      <c r="F961" s="79">
        <f>SUM(F948:F960)</f>
        <v>1369000</v>
      </c>
      <c r="G961" s="80">
        <f>SUM(G948:G960)</f>
        <v>1414800</v>
      </c>
    </row>
    <row r="962" spans="1:7" x14ac:dyDescent="0.25">
      <c r="A962" s="26" t="s">
        <v>195</v>
      </c>
      <c r="B962" s="25"/>
      <c r="C962" s="14"/>
      <c r="D962" s="13"/>
      <c r="E962" s="14"/>
      <c r="F962" s="67"/>
      <c r="G962" s="98"/>
    </row>
    <row r="963" spans="1:7" s="164" customFormat="1" ht="22.5" x14ac:dyDescent="0.2">
      <c r="A963" s="167" t="s">
        <v>419</v>
      </c>
      <c r="B963" s="168" t="s">
        <v>420</v>
      </c>
      <c r="C963" s="169">
        <v>43000</v>
      </c>
      <c r="D963" s="170">
        <v>0</v>
      </c>
      <c r="E963" s="169">
        <v>50000</v>
      </c>
      <c r="F963" s="170">
        <v>50000</v>
      </c>
      <c r="G963" s="173">
        <v>90000</v>
      </c>
    </row>
    <row r="964" spans="1:7" s="164" customFormat="1" ht="22.5" x14ac:dyDescent="0.2">
      <c r="A964" s="167" t="s">
        <v>382</v>
      </c>
      <c r="B964" s="168" t="s">
        <v>383</v>
      </c>
      <c r="C964" s="169">
        <v>0</v>
      </c>
      <c r="D964" s="170">
        <v>0</v>
      </c>
      <c r="E964" s="169">
        <v>90000</v>
      </c>
      <c r="F964" s="170">
        <v>90000</v>
      </c>
      <c r="G964" s="173">
        <v>150000</v>
      </c>
    </row>
    <row r="965" spans="1:7" s="164" customFormat="1" ht="22.5" x14ac:dyDescent="0.2">
      <c r="A965" s="167" t="s">
        <v>388</v>
      </c>
      <c r="B965" s="168" t="s">
        <v>389</v>
      </c>
      <c r="C965" s="169">
        <v>0</v>
      </c>
      <c r="D965" s="170">
        <v>0</v>
      </c>
      <c r="E965" s="169">
        <v>50000</v>
      </c>
      <c r="F965" s="170">
        <v>50000</v>
      </c>
      <c r="G965" s="175">
        <v>0</v>
      </c>
    </row>
    <row r="966" spans="1:7" s="164" customFormat="1" ht="22.5" x14ac:dyDescent="0.2">
      <c r="A966" s="167" t="s">
        <v>390</v>
      </c>
      <c r="B966" s="168" t="s">
        <v>391</v>
      </c>
      <c r="C966" s="183">
        <v>21350</v>
      </c>
      <c r="D966" s="184">
        <v>0</v>
      </c>
      <c r="E966" s="183">
        <v>50000</v>
      </c>
      <c r="F966" s="184">
        <v>50000</v>
      </c>
      <c r="G966" s="185">
        <v>100000</v>
      </c>
    </row>
    <row r="967" spans="1:7" x14ac:dyDescent="0.25">
      <c r="A967" s="18"/>
      <c r="B967" s="17"/>
      <c r="C967" s="22"/>
      <c r="D967" s="81"/>
      <c r="E967" s="70"/>
      <c r="F967" s="81"/>
      <c r="G967" s="75"/>
    </row>
    <row r="968" spans="1:7" x14ac:dyDescent="0.25">
      <c r="A968" s="26" t="s">
        <v>196</v>
      </c>
      <c r="B968" s="25"/>
      <c r="C968" s="78">
        <f>SUM(C963:C967)</f>
        <v>64350</v>
      </c>
      <c r="D968" s="79">
        <f>SUM(D963:D967)</f>
        <v>0</v>
      </c>
      <c r="E968" s="78">
        <f>SUM(E963:E967)</f>
        <v>240000</v>
      </c>
      <c r="F968" s="79">
        <f>SUM(F963:F967)</f>
        <v>240000</v>
      </c>
      <c r="G968" s="80">
        <f>SUM(G963:G967)</f>
        <v>340000</v>
      </c>
    </row>
    <row r="969" spans="1:7" x14ac:dyDescent="0.25">
      <c r="A969" s="26"/>
      <c r="B969" s="25"/>
      <c r="C969" s="78"/>
      <c r="D969" s="79"/>
      <c r="E969" s="78"/>
      <c r="F969" s="79"/>
      <c r="G969" s="80"/>
    </row>
    <row r="970" spans="1:7" x14ac:dyDescent="0.25">
      <c r="A970" s="38" t="s">
        <v>185</v>
      </c>
      <c r="B970" s="120"/>
      <c r="C970" s="83">
        <f>SUM(C946+C961+C968)</f>
        <v>6263980.1800000006</v>
      </c>
      <c r="D970" s="83">
        <f>SUM(D946+D961+D968)</f>
        <v>3380190.4099999997</v>
      </c>
      <c r="E970" s="84">
        <f>SUM(E946+E961+E968)</f>
        <v>4532619.43</v>
      </c>
      <c r="F970" s="83">
        <f>SUM(F946+F961+F968)</f>
        <v>7912809.8399999999</v>
      </c>
      <c r="G970" s="85">
        <f>SUM(G946+G961+G968)</f>
        <v>8467474.0099999998</v>
      </c>
    </row>
    <row r="971" spans="1:7" x14ac:dyDescent="0.25">
      <c r="A971" s="39"/>
      <c r="B971" s="42"/>
      <c r="C971" s="240"/>
      <c r="D971" s="240"/>
      <c r="E971" s="240"/>
      <c r="F971" s="240"/>
      <c r="G971" s="227"/>
    </row>
    <row r="972" spans="1:7" x14ac:dyDescent="0.25">
      <c r="A972" s="24" t="s">
        <v>165</v>
      </c>
      <c r="B972" s="42"/>
      <c r="C972" s="40"/>
      <c r="D972" s="40"/>
      <c r="E972" s="40"/>
      <c r="F972" s="40"/>
      <c r="G972" s="41"/>
    </row>
    <row r="973" spans="1:7" x14ac:dyDescent="0.25">
      <c r="A973" s="39"/>
      <c r="B973" s="42"/>
      <c r="C973" s="40"/>
      <c r="D973" s="40"/>
      <c r="E973" s="40"/>
      <c r="F973" s="40"/>
      <c r="G973" s="41"/>
    </row>
    <row r="974" spans="1:7" ht="23.25" x14ac:dyDescent="0.25">
      <c r="A974" s="39" t="s">
        <v>166</v>
      </c>
      <c r="B974" s="42" t="s">
        <v>167</v>
      </c>
      <c r="C974" s="40"/>
      <c r="D974" s="40"/>
      <c r="E974" s="43" t="s">
        <v>168</v>
      </c>
      <c r="F974" s="14"/>
      <c r="G974" s="41"/>
    </row>
    <row r="975" spans="1:7" x14ac:dyDescent="0.25">
      <c r="A975" s="39"/>
      <c r="B975" s="42"/>
      <c r="C975" s="40"/>
      <c r="D975" s="40"/>
      <c r="E975" s="43"/>
      <c r="F975" s="14"/>
      <c r="G975" s="41"/>
    </row>
    <row r="976" spans="1:7" ht="22.5" x14ac:dyDescent="0.25">
      <c r="A976" s="87" t="s">
        <v>223</v>
      </c>
      <c r="C976" s="337" t="s">
        <v>187</v>
      </c>
      <c r="D976" s="337"/>
      <c r="E976" s="14"/>
      <c r="F976" s="337" t="s">
        <v>188</v>
      </c>
      <c r="G976" s="338"/>
    </row>
    <row r="977" spans="1:7" x14ac:dyDescent="0.25">
      <c r="A977" s="44"/>
      <c r="B977" s="89"/>
      <c r="C977" s="45"/>
      <c r="D977" s="45"/>
      <c r="E977" s="45"/>
      <c r="F977" s="45"/>
      <c r="G977" s="46"/>
    </row>
    <row r="983" spans="1:7" ht="24.75" x14ac:dyDescent="0.25">
      <c r="A983" s="47" t="s">
        <v>175</v>
      </c>
      <c r="B983" s="48"/>
      <c r="C983" s="49"/>
      <c r="D983" s="49"/>
      <c r="E983" s="49"/>
      <c r="F983" s="2" t="s">
        <v>189</v>
      </c>
      <c r="G983" s="49"/>
    </row>
    <row r="984" spans="1:7" ht="33" x14ac:dyDescent="0.25">
      <c r="A984" s="50" t="s">
        <v>177</v>
      </c>
      <c r="B984" s="51"/>
      <c r="C984" s="52"/>
      <c r="D984" s="52"/>
      <c r="E984" s="52"/>
      <c r="F984" s="52"/>
      <c r="G984" s="52"/>
    </row>
    <row r="985" spans="1:7" x14ac:dyDescent="0.25">
      <c r="A985" s="332" t="s">
        <v>1</v>
      </c>
      <c r="B985" s="332"/>
      <c r="C985" s="332"/>
      <c r="D985" s="332"/>
      <c r="E985" s="332"/>
      <c r="F985" s="332"/>
      <c r="G985" s="332"/>
    </row>
    <row r="986" spans="1:7" x14ac:dyDescent="0.25">
      <c r="A986" s="53" t="s">
        <v>2</v>
      </c>
      <c r="B986" s="328" t="s">
        <v>280</v>
      </c>
      <c r="C986" s="328"/>
      <c r="D986" s="328"/>
      <c r="E986" s="328"/>
      <c r="F986" s="54"/>
      <c r="G986" s="54"/>
    </row>
    <row r="987" spans="1:7" x14ac:dyDescent="0.25">
      <c r="A987" s="72" t="s">
        <v>3</v>
      </c>
      <c r="B987" s="339" t="s">
        <v>224</v>
      </c>
      <c r="C987" s="339"/>
      <c r="D987" s="339"/>
      <c r="E987" s="339"/>
      <c r="F987" s="91"/>
      <c r="G987" s="5"/>
    </row>
    <row r="988" spans="1:7" x14ac:dyDescent="0.25">
      <c r="A988" s="72" t="s">
        <v>4</v>
      </c>
      <c r="B988" s="55"/>
      <c r="C988" s="5"/>
      <c r="D988" s="5"/>
      <c r="E988" s="5"/>
      <c r="F988" s="5"/>
      <c r="G988" s="5"/>
    </row>
    <row r="989" spans="1:7" x14ac:dyDescent="0.25">
      <c r="A989" s="6"/>
      <c r="B989" s="12"/>
      <c r="C989" s="9"/>
      <c r="D989" s="335" t="s">
        <v>6</v>
      </c>
      <c r="E989" s="336"/>
      <c r="F989" s="335"/>
      <c r="G989" s="7"/>
    </row>
    <row r="990" spans="1:7" ht="31.5" x14ac:dyDescent="0.25">
      <c r="A990" s="10" t="s">
        <v>7</v>
      </c>
      <c r="B990" s="11" t="s">
        <v>8</v>
      </c>
      <c r="C990" s="221" t="s">
        <v>9</v>
      </c>
      <c r="D990" s="12" t="s">
        <v>10</v>
      </c>
      <c r="E990" s="56" t="s">
        <v>11</v>
      </c>
      <c r="F990" s="12" t="s">
        <v>12</v>
      </c>
      <c r="G990" s="222" t="s">
        <v>13</v>
      </c>
    </row>
    <row r="991" spans="1:7" x14ac:dyDescent="0.25">
      <c r="A991" s="57" t="s">
        <v>14</v>
      </c>
      <c r="B991" s="58" t="s">
        <v>15</v>
      </c>
      <c r="C991" s="59" t="s">
        <v>16</v>
      </c>
      <c r="D991" s="58" t="s">
        <v>17</v>
      </c>
      <c r="E991" s="60" t="s">
        <v>18</v>
      </c>
      <c r="F991" s="59" t="s">
        <v>19</v>
      </c>
      <c r="G991" s="58" t="s">
        <v>20</v>
      </c>
    </row>
    <row r="992" spans="1:7" x14ac:dyDescent="0.25">
      <c r="A992" s="61" t="s">
        <v>21</v>
      </c>
      <c r="B992" s="62"/>
      <c r="C992" s="63"/>
      <c r="D992" s="64"/>
      <c r="E992" s="63"/>
      <c r="F992" s="64"/>
      <c r="G992" s="65"/>
    </row>
    <row r="993" spans="1:7" x14ac:dyDescent="0.25">
      <c r="A993" s="66" t="s">
        <v>22</v>
      </c>
      <c r="B993" s="25"/>
      <c r="C993" s="14"/>
      <c r="D993" s="13"/>
      <c r="E993" s="14"/>
      <c r="F993" s="13"/>
      <c r="G993" s="15"/>
    </row>
    <row r="994" spans="1:7" s="164" customFormat="1" ht="22.5" x14ac:dyDescent="0.2">
      <c r="A994" s="167" t="s">
        <v>281</v>
      </c>
      <c r="B994" s="168" t="s">
        <v>325</v>
      </c>
      <c r="C994" s="169">
        <v>4282243.17</v>
      </c>
      <c r="D994" s="170">
        <v>2016080.23</v>
      </c>
      <c r="E994" s="169">
        <v>3224487.77</v>
      </c>
      <c r="F994" s="170">
        <v>5240568</v>
      </c>
      <c r="G994" s="171">
        <v>5481888</v>
      </c>
    </row>
    <row r="995" spans="1:7" s="164" customFormat="1" ht="22.5" x14ac:dyDescent="0.2">
      <c r="A995" s="167" t="s">
        <v>282</v>
      </c>
      <c r="B995" s="168" t="s">
        <v>326</v>
      </c>
      <c r="C995" s="169">
        <v>922848.99</v>
      </c>
      <c r="D995" s="170">
        <v>574354.80000000005</v>
      </c>
      <c r="E995" s="169">
        <v>57445.199999999953</v>
      </c>
      <c r="F995" s="170">
        <v>631800</v>
      </c>
      <c r="G995" s="224">
        <v>986337</v>
      </c>
    </row>
    <row r="996" spans="1:7" s="164" customFormat="1" ht="22.5" x14ac:dyDescent="0.2">
      <c r="A996" s="167" t="s">
        <v>283</v>
      </c>
      <c r="B996" s="168" t="s">
        <v>327</v>
      </c>
      <c r="C996" s="169">
        <v>545454.55000000005</v>
      </c>
      <c r="D996" s="170">
        <v>300000</v>
      </c>
      <c r="E996" s="169">
        <v>264000</v>
      </c>
      <c r="F996" s="170">
        <v>564000</v>
      </c>
      <c r="G996" s="171">
        <v>672000</v>
      </c>
    </row>
    <row r="997" spans="1:7" s="164" customFormat="1" ht="22.5" x14ac:dyDescent="0.2">
      <c r="A997" s="167" t="s">
        <v>284</v>
      </c>
      <c r="B997" s="168" t="s">
        <v>328</v>
      </c>
      <c r="C997" s="169">
        <v>128250</v>
      </c>
      <c r="D997" s="170">
        <v>40500</v>
      </c>
      <c r="E997" s="169">
        <v>74250</v>
      </c>
      <c r="F997" s="170">
        <v>114750</v>
      </c>
      <c r="G997" s="171">
        <v>156600</v>
      </c>
    </row>
    <row r="998" spans="1:7" s="164" customFormat="1" ht="22.5" x14ac:dyDescent="0.2">
      <c r="A998" s="167" t="s">
        <v>285</v>
      </c>
      <c r="B998" s="168" t="s">
        <v>329</v>
      </c>
      <c r="C998" s="169">
        <v>20250</v>
      </c>
      <c r="D998" s="170">
        <v>40500</v>
      </c>
      <c r="E998" s="169">
        <v>74250</v>
      </c>
      <c r="F998" s="170">
        <v>114750</v>
      </c>
      <c r="G998" s="171">
        <v>156600</v>
      </c>
    </row>
    <row r="999" spans="1:7" s="164" customFormat="1" ht="22.5" x14ac:dyDescent="0.2">
      <c r="A999" s="167" t="s">
        <v>286</v>
      </c>
      <c r="B999" s="168" t="s">
        <v>330</v>
      </c>
      <c r="C999" s="169">
        <v>126000</v>
      </c>
      <c r="D999" s="170">
        <v>150000</v>
      </c>
      <c r="E999" s="169">
        <v>0</v>
      </c>
      <c r="F999" s="170">
        <v>150000</v>
      </c>
      <c r="G999" s="171">
        <v>196000</v>
      </c>
    </row>
    <row r="1000" spans="1:7" s="164" customFormat="1" ht="22.5" x14ac:dyDescent="0.2">
      <c r="A1000" s="167" t="s">
        <v>289</v>
      </c>
      <c r="B1000" s="168" t="s">
        <v>331</v>
      </c>
      <c r="C1000" s="169">
        <v>0</v>
      </c>
      <c r="D1000" s="170">
        <v>0</v>
      </c>
      <c r="E1000" s="169">
        <v>98500</v>
      </c>
      <c r="F1000" s="170">
        <v>98500</v>
      </c>
      <c r="G1000" s="175">
        <v>0</v>
      </c>
    </row>
    <row r="1001" spans="1:7" s="164" customFormat="1" ht="22.5" x14ac:dyDescent="0.2">
      <c r="A1001" s="167" t="s">
        <v>291</v>
      </c>
      <c r="B1001" s="168" t="s">
        <v>332</v>
      </c>
      <c r="C1001" s="169">
        <v>200000</v>
      </c>
      <c r="D1001" s="170">
        <v>150000</v>
      </c>
      <c r="E1001" s="169">
        <v>0</v>
      </c>
      <c r="F1001" s="170">
        <v>150000</v>
      </c>
      <c r="G1001" s="171">
        <v>150000</v>
      </c>
    </row>
    <row r="1002" spans="1:7" s="164" customFormat="1" ht="22.5" x14ac:dyDescent="0.2">
      <c r="A1002" s="167" t="s">
        <v>292</v>
      </c>
      <c r="B1002" s="168" t="s">
        <v>333</v>
      </c>
      <c r="C1002" s="169">
        <v>779461</v>
      </c>
      <c r="D1002" s="170">
        <v>434798</v>
      </c>
      <c r="E1002" s="169">
        <v>543930</v>
      </c>
      <c r="F1002" s="170">
        <v>978728</v>
      </c>
      <c r="G1002" s="224">
        <v>1105435.75</v>
      </c>
    </row>
    <row r="1003" spans="1:7" s="164" customFormat="1" ht="22.5" x14ac:dyDescent="0.2">
      <c r="A1003" s="167" t="s">
        <v>293</v>
      </c>
      <c r="B1003" s="168" t="s">
        <v>334</v>
      </c>
      <c r="C1003" s="169">
        <v>120000</v>
      </c>
      <c r="D1003" s="170">
        <v>0</v>
      </c>
      <c r="E1003" s="169">
        <v>117500</v>
      </c>
      <c r="F1003" s="170">
        <v>117500</v>
      </c>
      <c r="G1003" s="224">
        <v>128750</v>
      </c>
    </row>
    <row r="1004" spans="1:7" s="164" customFormat="1" ht="22.5" x14ac:dyDescent="0.2">
      <c r="A1004" s="167" t="s">
        <v>294</v>
      </c>
      <c r="B1004" s="168" t="s">
        <v>335</v>
      </c>
      <c r="C1004" s="169">
        <v>195551.47</v>
      </c>
      <c r="D1004" s="170">
        <v>0</v>
      </c>
      <c r="E1004" s="169">
        <v>0</v>
      </c>
      <c r="F1004" s="170">
        <v>0</v>
      </c>
      <c r="G1004" s="175">
        <v>0</v>
      </c>
    </row>
    <row r="1005" spans="1:7" s="164" customFormat="1" ht="22.5" x14ac:dyDescent="0.2">
      <c r="A1005" s="167" t="s">
        <v>295</v>
      </c>
      <c r="B1005" s="168" t="s">
        <v>336</v>
      </c>
      <c r="C1005" s="169">
        <v>579381.56000000006</v>
      </c>
      <c r="D1005" s="170">
        <v>312334.56</v>
      </c>
      <c r="E1005" s="169">
        <v>392349.60000000003</v>
      </c>
      <c r="F1005" s="170">
        <v>704684.16</v>
      </c>
      <c r="G1005" s="224">
        <v>776187</v>
      </c>
    </row>
    <row r="1006" spans="1:7" s="164" customFormat="1" ht="22.5" x14ac:dyDescent="0.2">
      <c r="A1006" s="167" t="s">
        <v>296</v>
      </c>
      <c r="B1006" s="168" t="s">
        <v>337</v>
      </c>
      <c r="C1006" s="169">
        <v>27400</v>
      </c>
      <c r="D1006" s="170">
        <v>27500</v>
      </c>
      <c r="E1006" s="169">
        <v>700</v>
      </c>
      <c r="F1006" s="170">
        <v>28200</v>
      </c>
      <c r="G1006" s="224">
        <v>61800</v>
      </c>
    </row>
    <row r="1007" spans="1:7" s="164" customFormat="1" ht="22.5" x14ac:dyDescent="0.2">
      <c r="A1007" s="167" t="s">
        <v>297</v>
      </c>
      <c r="B1007" s="168" t="s">
        <v>338</v>
      </c>
      <c r="C1007" s="169">
        <v>96816.38</v>
      </c>
      <c r="D1007" s="170">
        <v>65046.44</v>
      </c>
      <c r="E1007" s="169">
        <v>81762.760000000009</v>
      </c>
      <c r="F1007" s="170">
        <v>146809.20000000001</v>
      </c>
      <c r="G1007" s="224">
        <v>161705.62</v>
      </c>
    </row>
    <row r="1008" spans="1:7" s="164" customFormat="1" ht="22.5" x14ac:dyDescent="0.2">
      <c r="A1008" s="167" t="s">
        <v>298</v>
      </c>
      <c r="B1008" s="168" t="s">
        <v>339</v>
      </c>
      <c r="C1008" s="169">
        <v>27400</v>
      </c>
      <c r="D1008" s="170">
        <v>15000</v>
      </c>
      <c r="E1008" s="169">
        <v>13200</v>
      </c>
      <c r="F1008" s="170">
        <v>28200</v>
      </c>
      <c r="G1008" s="224">
        <v>30900</v>
      </c>
    </row>
    <row r="1009" spans="1:7" s="164" customFormat="1" ht="11.25" x14ac:dyDescent="0.2">
      <c r="A1009" s="235" t="s">
        <v>421</v>
      </c>
      <c r="B1009" s="168"/>
      <c r="C1009" s="169"/>
      <c r="D1009" s="170"/>
      <c r="E1009" s="209"/>
      <c r="F1009" s="192"/>
      <c r="G1009" s="225"/>
    </row>
    <row r="1010" spans="1:7" s="164" customFormat="1" ht="22.5" x14ac:dyDescent="0.2">
      <c r="A1010" s="167" t="s">
        <v>422</v>
      </c>
      <c r="B1010" s="191" t="s">
        <v>52</v>
      </c>
      <c r="C1010" s="209">
        <v>39721.43</v>
      </c>
      <c r="D1010" s="228">
        <v>0</v>
      </c>
      <c r="E1010" s="169">
        <v>0</v>
      </c>
      <c r="F1010" s="228">
        <v>0</v>
      </c>
      <c r="G1010" s="175">
        <v>0</v>
      </c>
    </row>
    <row r="1011" spans="1:7" s="164" customFormat="1" ht="11.25" x14ac:dyDescent="0.2">
      <c r="A1011" s="167" t="s">
        <v>340</v>
      </c>
      <c r="B1011" s="179" t="s">
        <v>56</v>
      </c>
      <c r="C1011" s="209">
        <v>108959.36</v>
      </c>
      <c r="D1011" s="228">
        <v>12865.37</v>
      </c>
      <c r="E1011" s="209">
        <f>F1011-D1011</f>
        <v>222972.35</v>
      </c>
      <c r="F1011" s="192">
        <v>235837.72</v>
      </c>
      <c r="G1011" s="171">
        <v>136485.82999999999</v>
      </c>
    </row>
    <row r="1012" spans="1:7" s="164" customFormat="1" ht="11.25" x14ac:dyDescent="0.2">
      <c r="A1012" s="167" t="s">
        <v>410</v>
      </c>
      <c r="B1012" s="179" t="s">
        <v>58</v>
      </c>
      <c r="C1012" s="275">
        <v>0</v>
      </c>
      <c r="D1012" s="170">
        <v>0</v>
      </c>
      <c r="E1012" s="209">
        <f>F1012-D1012</f>
        <v>4560.8100000000004</v>
      </c>
      <c r="F1012" s="192">
        <v>4560.8100000000004</v>
      </c>
      <c r="G1012" s="171">
        <v>5263.56</v>
      </c>
    </row>
    <row r="1013" spans="1:7" s="164" customFormat="1" ht="11.25" x14ac:dyDescent="0.2">
      <c r="A1013" s="167" t="s">
        <v>411</v>
      </c>
      <c r="B1013" s="179" t="s">
        <v>60</v>
      </c>
      <c r="C1013" s="183">
        <v>10000</v>
      </c>
      <c r="D1013" s="184">
        <v>0</v>
      </c>
      <c r="E1013" s="183">
        <f>F1013-D1013</f>
        <v>5000</v>
      </c>
      <c r="F1013" s="184">
        <v>5000</v>
      </c>
      <c r="G1013" s="185">
        <v>15000</v>
      </c>
    </row>
    <row r="1014" spans="1:7" x14ac:dyDescent="0.25">
      <c r="A1014" s="24"/>
      <c r="B1014" s="17"/>
      <c r="C1014" s="70"/>
      <c r="D1014" s="23"/>
      <c r="E1014" s="93"/>
      <c r="F1014" s="23"/>
      <c r="G1014" s="271"/>
    </row>
    <row r="1015" spans="1:7" x14ac:dyDescent="0.25">
      <c r="A1015" s="26" t="s">
        <v>202</v>
      </c>
      <c r="B1015" s="25"/>
      <c r="C1015" s="78">
        <f>SUM(C994:C1014)</f>
        <v>8209737.9100000001</v>
      </c>
      <c r="D1015" s="79">
        <f>SUM(D994:D1014)</f>
        <v>4138979.4000000004</v>
      </c>
      <c r="E1015" s="78">
        <f>SUM(E994:E1014)</f>
        <v>5174908.4899999984</v>
      </c>
      <c r="F1015" s="79">
        <f>SUM(F994:F1014)</f>
        <v>9313887.8900000006</v>
      </c>
      <c r="G1015" s="80">
        <f>SUM(G994:G1014)</f>
        <v>10220952.76</v>
      </c>
    </row>
    <row r="1016" spans="1:7" x14ac:dyDescent="0.25">
      <c r="A1016" s="69" t="s">
        <v>207</v>
      </c>
      <c r="B1016" s="97"/>
      <c r="C1016" s="93"/>
      <c r="D1016" s="67"/>
      <c r="E1016" s="93"/>
      <c r="F1016" s="67"/>
      <c r="G1016" s="98"/>
    </row>
    <row r="1017" spans="1:7" s="164" customFormat="1" ht="22.5" x14ac:dyDescent="0.2">
      <c r="A1017" s="167" t="s">
        <v>304</v>
      </c>
      <c r="B1017" s="168" t="s">
        <v>341</v>
      </c>
      <c r="C1017" s="169">
        <v>281275.68</v>
      </c>
      <c r="D1017" s="170">
        <v>147504.51999999999</v>
      </c>
      <c r="E1017" s="169">
        <v>202495.48</v>
      </c>
      <c r="F1017" s="170">
        <v>350000</v>
      </c>
      <c r="G1017" s="175">
        <v>350000</v>
      </c>
    </row>
    <row r="1018" spans="1:7" s="164" customFormat="1" ht="22.5" x14ac:dyDescent="0.2">
      <c r="A1018" s="167" t="s">
        <v>306</v>
      </c>
      <c r="B1018" s="168" t="s">
        <v>343</v>
      </c>
      <c r="C1018" s="169">
        <v>179845.46</v>
      </c>
      <c r="D1018" s="170">
        <v>66000</v>
      </c>
      <c r="E1018" s="169">
        <v>134000</v>
      </c>
      <c r="F1018" s="170">
        <v>200000</v>
      </c>
      <c r="G1018" s="175">
        <v>200000</v>
      </c>
    </row>
    <row r="1019" spans="1:7" s="164" customFormat="1" ht="22.5" x14ac:dyDescent="0.2">
      <c r="A1019" s="167" t="s">
        <v>344</v>
      </c>
      <c r="B1019" s="168" t="s">
        <v>345</v>
      </c>
      <c r="C1019" s="169">
        <v>89048</v>
      </c>
      <c r="D1019" s="170">
        <v>53798.99</v>
      </c>
      <c r="E1019" s="169">
        <v>119464.01000000001</v>
      </c>
      <c r="F1019" s="170">
        <v>173263</v>
      </c>
      <c r="G1019" s="175">
        <v>173263</v>
      </c>
    </row>
    <row r="1020" spans="1:7" s="164" customFormat="1" ht="22.5" x14ac:dyDescent="0.2">
      <c r="A1020" s="167" t="s">
        <v>435</v>
      </c>
      <c r="B1020" s="168" t="s">
        <v>436</v>
      </c>
      <c r="C1020" s="169">
        <v>169842.5</v>
      </c>
      <c r="D1020" s="170">
        <v>172450</v>
      </c>
      <c r="E1020" s="169">
        <v>277550</v>
      </c>
      <c r="F1020" s="170">
        <v>450000</v>
      </c>
      <c r="G1020" s="229">
        <v>600000</v>
      </c>
    </row>
    <row r="1021" spans="1:7" s="164" customFormat="1" ht="22.5" x14ac:dyDescent="0.2">
      <c r="A1021" s="167" t="s">
        <v>346</v>
      </c>
      <c r="B1021" s="168" t="s">
        <v>347</v>
      </c>
      <c r="C1021" s="169">
        <v>581469</v>
      </c>
      <c r="D1021" s="170">
        <v>44605</v>
      </c>
      <c r="E1021" s="169">
        <v>455395</v>
      </c>
      <c r="F1021" s="170">
        <v>500000</v>
      </c>
      <c r="G1021" s="229">
        <v>600000</v>
      </c>
    </row>
    <row r="1022" spans="1:7" s="164" customFormat="1" ht="22.5" x14ac:dyDescent="0.2">
      <c r="A1022" s="167" t="s">
        <v>310</v>
      </c>
      <c r="B1022" s="168" t="s">
        <v>348</v>
      </c>
      <c r="C1022" s="169">
        <v>134811</v>
      </c>
      <c r="D1022" s="170">
        <v>11580</v>
      </c>
      <c r="E1022" s="169">
        <v>88420</v>
      </c>
      <c r="F1022" s="170">
        <v>100000</v>
      </c>
      <c r="G1022" s="229">
        <v>200000</v>
      </c>
    </row>
    <row r="1023" spans="1:7" s="164" customFormat="1" ht="22.5" x14ac:dyDescent="0.2">
      <c r="A1023" s="167" t="s">
        <v>312</v>
      </c>
      <c r="B1023" s="168" t="s">
        <v>349</v>
      </c>
      <c r="C1023" s="169">
        <v>200</v>
      </c>
      <c r="D1023" s="170">
        <v>0</v>
      </c>
      <c r="E1023" s="169">
        <v>1000</v>
      </c>
      <c r="F1023" s="170">
        <v>1000</v>
      </c>
      <c r="G1023" s="229">
        <v>3000</v>
      </c>
    </row>
    <row r="1024" spans="1:7" s="164" customFormat="1" ht="22.5" x14ac:dyDescent="0.2">
      <c r="A1024" s="167" t="s">
        <v>313</v>
      </c>
      <c r="B1024" s="168" t="s">
        <v>350</v>
      </c>
      <c r="C1024" s="169">
        <v>15400</v>
      </c>
      <c r="D1024" s="170">
        <v>1500</v>
      </c>
      <c r="E1024" s="169">
        <v>28500</v>
      </c>
      <c r="F1024" s="170">
        <v>30000</v>
      </c>
      <c r="G1024" s="173">
        <v>18000</v>
      </c>
    </row>
    <row r="1025" spans="1:7" s="164" customFormat="1" ht="22.5" x14ac:dyDescent="0.2">
      <c r="A1025" s="167" t="s">
        <v>314</v>
      </c>
      <c r="B1025" s="168" t="s">
        <v>351</v>
      </c>
      <c r="C1025" s="169">
        <v>5708.49</v>
      </c>
      <c r="D1025" s="170">
        <v>0</v>
      </c>
      <c r="E1025" s="169">
        <v>0</v>
      </c>
      <c r="F1025" s="170">
        <v>0</v>
      </c>
      <c r="G1025" s="175">
        <v>0</v>
      </c>
    </row>
    <row r="1026" spans="1:7" s="164" customFormat="1" ht="22.5" x14ac:dyDescent="0.2">
      <c r="A1026" s="167" t="s">
        <v>355</v>
      </c>
      <c r="B1026" s="168" t="s">
        <v>356</v>
      </c>
      <c r="C1026" s="169">
        <v>0</v>
      </c>
      <c r="D1026" s="170">
        <v>1045200</v>
      </c>
      <c r="E1026" s="169">
        <v>169200</v>
      </c>
      <c r="F1026" s="170">
        <v>1214400</v>
      </c>
      <c r="G1026" s="173">
        <v>1108800</v>
      </c>
    </row>
    <row r="1027" spans="1:7" s="164" customFormat="1" ht="22.5" x14ac:dyDescent="0.2">
      <c r="A1027" s="167" t="s">
        <v>357</v>
      </c>
      <c r="B1027" s="168" t="s">
        <v>358</v>
      </c>
      <c r="C1027" s="169">
        <v>2880</v>
      </c>
      <c r="D1027" s="170">
        <v>0</v>
      </c>
      <c r="E1027" s="169">
        <v>25000</v>
      </c>
      <c r="F1027" s="170">
        <v>25000</v>
      </c>
      <c r="G1027" s="175">
        <v>25000</v>
      </c>
    </row>
    <row r="1028" spans="1:7" s="164" customFormat="1" ht="22.5" x14ac:dyDescent="0.2">
      <c r="A1028" s="167" t="s">
        <v>359</v>
      </c>
      <c r="B1028" s="168" t="s">
        <v>360</v>
      </c>
      <c r="C1028" s="169">
        <v>58555</v>
      </c>
      <c r="D1028" s="170">
        <v>7860</v>
      </c>
      <c r="E1028" s="169">
        <v>142140</v>
      </c>
      <c r="F1028" s="170">
        <v>150000</v>
      </c>
      <c r="G1028" s="229">
        <v>150000</v>
      </c>
    </row>
    <row r="1029" spans="1:7" s="164" customFormat="1" ht="22.5" x14ac:dyDescent="0.2">
      <c r="A1029" s="167" t="s">
        <v>415</v>
      </c>
      <c r="B1029" s="168" t="s">
        <v>416</v>
      </c>
      <c r="C1029" s="169">
        <v>0</v>
      </c>
      <c r="D1029" s="170">
        <v>0</v>
      </c>
      <c r="E1029" s="169">
        <v>10000</v>
      </c>
      <c r="F1029" s="170">
        <v>10000</v>
      </c>
      <c r="G1029" s="229">
        <v>10000</v>
      </c>
    </row>
    <row r="1030" spans="1:7" s="164" customFormat="1" ht="22.5" x14ac:dyDescent="0.2">
      <c r="A1030" s="167" t="s">
        <v>437</v>
      </c>
      <c r="B1030" s="168" t="s">
        <v>438</v>
      </c>
      <c r="C1030" s="169">
        <v>222453.75</v>
      </c>
      <c r="D1030" s="170">
        <v>1500</v>
      </c>
      <c r="E1030" s="169">
        <v>348500</v>
      </c>
      <c r="F1030" s="170">
        <v>350000</v>
      </c>
      <c r="G1030" s="229">
        <v>350000</v>
      </c>
    </row>
    <row r="1031" spans="1:7" s="164" customFormat="1" ht="22.5" x14ac:dyDescent="0.2">
      <c r="A1031" s="167" t="s">
        <v>398</v>
      </c>
      <c r="B1031" s="168" t="s">
        <v>399</v>
      </c>
      <c r="C1031" s="169">
        <v>0</v>
      </c>
      <c r="D1031" s="170">
        <v>0</v>
      </c>
      <c r="E1031" s="169">
        <v>10000</v>
      </c>
      <c r="F1031" s="170">
        <v>10000</v>
      </c>
      <c r="G1031" s="175">
        <v>10000</v>
      </c>
    </row>
    <row r="1032" spans="1:7" s="164" customFormat="1" ht="22.5" x14ac:dyDescent="0.2">
      <c r="A1032" s="167" t="s">
        <v>363</v>
      </c>
      <c r="B1032" s="168" t="s">
        <v>364</v>
      </c>
      <c r="C1032" s="169">
        <v>37500</v>
      </c>
      <c r="D1032" s="170">
        <v>0</v>
      </c>
      <c r="E1032" s="169">
        <v>40000</v>
      </c>
      <c r="F1032" s="170">
        <v>40000</v>
      </c>
      <c r="G1032" s="229">
        <v>40000</v>
      </c>
    </row>
    <row r="1033" spans="1:7" s="164" customFormat="1" ht="22.5" x14ac:dyDescent="0.2">
      <c r="A1033" s="167" t="s">
        <v>366</v>
      </c>
      <c r="B1033" s="168" t="s">
        <v>367</v>
      </c>
      <c r="C1033" s="183">
        <v>307188.67</v>
      </c>
      <c r="D1033" s="184">
        <v>1400</v>
      </c>
      <c r="E1033" s="183">
        <v>328600</v>
      </c>
      <c r="F1033" s="184">
        <v>330000</v>
      </c>
      <c r="G1033" s="185">
        <v>330000</v>
      </c>
    </row>
    <row r="1034" spans="1:7" x14ac:dyDescent="0.25">
      <c r="A1034" s="18"/>
      <c r="B1034" s="17"/>
      <c r="C1034" s="70"/>
      <c r="D1034" s="81"/>
      <c r="E1034" s="70"/>
      <c r="F1034" s="81"/>
      <c r="G1034" s="75"/>
    </row>
    <row r="1035" spans="1:7" x14ac:dyDescent="0.25">
      <c r="A1035" s="26" t="s">
        <v>194</v>
      </c>
      <c r="B1035" s="25"/>
      <c r="C1035" s="78">
        <f>SUM(C1017:C1034)</f>
        <v>2086177.55</v>
      </c>
      <c r="D1035" s="79">
        <f>SUM(D1017:D1034)</f>
        <v>1553398.51</v>
      </c>
      <c r="E1035" s="78">
        <f>SUM(E1017:E1034)</f>
        <v>2380264.4900000002</v>
      </c>
      <c r="F1035" s="79">
        <f>SUM(F1017:F1034)</f>
        <v>3933663</v>
      </c>
      <c r="G1035" s="80">
        <f>SUM(G1017:G1034)</f>
        <v>4168063</v>
      </c>
    </row>
    <row r="1036" spans="1:7" x14ac:dyDescent="0.25">
      <c r="A1036" s="26" t="s">
        <v>195</v>
      </c>
      <c r="B1036" s="25"/>
      <c r="C1036" s="96"/>
      <c r="D1036" s="25"/>
      <c r="E1036" s="96"/>
      <c r="F1036" s="25"/>
      <c r="G1036" s="279"/>
    </row>
    <row r="1037" spans="1:7" s="164" customFormat="1" ht="22.5" x14ac:dyDescent="0.2">
      <c r="A1037" s="167" t="s">
        <v>419</v>
      </c>
      <c r="B1037" s="168" t="s">
        <v>420</v>
      </c>
      <c r="C1037" s="169">
        <v>8400</v>
      </c>
      <c r="D1037" s="228">
        <v>0</v>
      </c>
      <c r="E1037" s="275">
        <v>0</v>
      </c>
      <c r="F1037" s="228">
        <v>0</v>
      </c>
      <c r="G1037" s="274">
        <v>0</v>
      </c>
    </row>
    <row r="1038" spans="1:7" s="164" customFormat="1" ht="22.5" x14ac:dyDescent="0.2">
      <c r="A1038" s="167" t="s">
        <v>382</v>
      </c>
      <c r="B1038" s="168" t="s">
        <v>383</v>
      </c>
      <c r="C1038" s="183">
        <v>90000</v>
      </c>
      <c r="D1038" s="233">
        <v>0</v>
      </c>
      <c r="E1038" s="281">
        <v>0</v>
      </c>
      <c r="F1038" s="233">
        <v>0</v>
      </c>
      <c r="G1038" s="280">
        <v>0</v>
      </c>
    </row>
    <row r="1039" spans="1:7" x14ac:dyDescent="0.25">
      <c r="A1039" s="18"/>
      <c r="B1039" s="17"/>
      <c r="C1039" s="22"/>
      <c r="D1039" s="81"/>
      <c r="E1039" s="70"/>
      <c r="F1039" s="81"/>
      <c r="G1039" s="271"/>
    </row>
    <row r="1040" spans="1:7" x14ac:dyDescent="0.25">
      <c r="A1040" s="26" t="s">
        <v>196</v>
      </c>
      <c r="B1040" s="25"/>
      <c r="C1040" s="78">
        <f>SUM(C1037:C1039)</f>
        <v>98400</v>
      </c>
      <c r="D1040" s="79">
        <f>SUM(D1037:D1039)</f>
        <v>0</v>
      </c>
      <c r="E1040" s="78">
        <f>SUM(E1037:E1039)</f>
        <v>0</v>
      </c>
      <c r="F1040" s="79">
        <f>SUM(F1037:F1039)</f>
        <v>0</v>
      </c>
      <c r="G1040" s="80">
        <f>SUM(G1037:G1039)</f>
        <v>0</v>
      </c>
    </row>
    <row r="1041" spans="1:7" x14ac:dyDescent="0.25">
      <c r="A1041" s="26"/>
      <c r="B1041" s="25"/>
      <c r="C1041" s="78"/>
      <c r="D1041" s="79"/>
      <c r="E1041" s="78"/>
      <c r="F1041" s="79"/>
      <c r="G1041" s="80"/>
    </row>
    <row r="1042" spans="1:7" x14ac:dyDescent="0.25">
      <c r="A1042" s="38" t="s">
        <v>185</v>
      </c>
      <c r="B1042" s="120"/>
      <c r="C1042" s="83">
        <f>SUM(C1015+C1035+C1040)</f>
        <v>10394315.460000001</v>
      </c>
      <c r="D1042" s="83">
        <f>SUM(D1015+D1035+D1040)</f>
        <v>5692377.9100000001</v>
      </c>
      <c r="E1042" s="84">
        <f>SUM(E1015+E1035+E1040)</f>
        <v>7555172.9799999986</v>
      </c>
      <c r="F1042" s="83">
        <f>SUM(F1015+F1035+F1040)</f>
        <v>13247550.890000001</v>
      </c>
      <c r="G1042" s="85">
        <f>SUM(G1015+G1035+G1040)</f>
        <v>14389015.76</v>
      </c>
    </row>
    <row r="1043" spans="1:7" x14ac:dyDescent="0.25">
      <c r="A1043" s="39"/>
      <c r="B1043" s="42"/>
      <c r="C1043" s="240"/>
      <c r="D1043" s="240"/>
      <c r="E1043" s="240"/>
      <c r="F1043" s="240"/>
      <c r="G1043" s="227"/>
    </row>
    <row r="1044" spans="1:7" x14ac:dyDescent="0.25">
      <c r="A1044" s="24" t="s">
        <v>165</v>
      </c>
      <c r="B1044" s="42"/>
      <c r="C1044" s="40"/>
      <c r="D1044" s="40"/>
      <c r="E1044" s="40"/>
      <c r="F1044" s="40"/>
      <c r="G1044" s="41"/>
    </row>
    <row r="1045" spans="1:7" x14ac:dyDescent="0.25">
      <c r="A1045" s="39"/>
      <c r="B1045" s="42"/>
      <c r="C1045" s="40"/>
      <c r="D1045" s="40"/>
      <c r="E1045" s="40"/>
      <c r="F1045" s="40"/>
      <c r="G1045" s="41"/>
    </row>
    <row r="1046" spans="1:7" ht="23.25" x14ac:dyDescent="0.25">
      <c r="A1046" s="39" t="s">
        <v>166</v>
      </c>
      <c r="B1046" s="42" t="s">
        <v>167</v>
      </c>
      <c r="C1046" s="40"/>
      <c r="D1046" s="40"/>
      <c r="E1046" s="43" t="s">
        <v>168</v>
      </c>
      <c r="F1046" s="14"/>
      <c r="G1046" s="41"/>
    </row>
    <row r="1047" spans="1:7" x14ac:dyDescent="0.25">
      <c r="A1047" s="39"/>
      <c r="B1047" s="42"/>
      <c r="C1047" s="40"/>
      <c r="D1047" s="40"/>
      <c r="E1047" s="43"/>
      <c r="F1047" s="14"/>
      <c r="G1047" s="41"/>
    </row>
    <row r="1048" spans="1:7" ht="22.5" x14ac:dyDescent="0.25">
      <c r="A1048" s="87" t="s">
        <v>225</v>
      </c>
      <c r="C1048" s="337" t="s">
        <v>187</v>
      </c>
      <c r="D1048" s="337"/>
      <c r="E1048" s="14"/>
      <c r="F1048" s="337" t="s">
        <v>188</v>
      </c>
      <c r="G1048" s="338"/>
    </row>
    <row r="1049" spans="1:7" x14ac:dyDescent="0.25">
      <c r="A1049" s="44"/>
      <c r="B1049" s="89"/>
      <c r="C1049" s="45"/>
      <c r="D1049" s="45"/>
      <c r="E1049" s="45"/>
      <c r="F1049" s="45"/>
      <c r="G1049" s="46"/>
    </row>
    <row r="1056" spans="1:7" ht="24.75" x14ac:dyDescent="0.25">
      <c r="A1056" s="47" t="s">
        <v>175</v>
      </c>
      <c r="B1056" s="48"/>
      <c r="C1056" s="49"/>
      <c r="D1056" s="49"/>
      <c r="E1056" s="49"/>
      <c r="F1056" s="2" t="s">
        <v>189</v>
      </c>
      <c r="G1056" s="49"/>
    </row>
    <row r="1057" spans="1:7" ht="33" x14ac:dyDescent="0.25">
      <c r="A1057" s="50" t="s">
        <v>177</v>
      </c>
      <c r="B1057" s="51"/>
      <c r="C1057" s="52"/>
      <c r="D1057" s="52"/>
      <c r="E1057" s="52"/>
      <c r="F1057" s="52"/>
      <c r="G1057" s="52"/>
    </row>
    <row r="1058" spans="1:7" x14ac:dyDescent="0.25">
      <c r="A1058" s="332" t="s">
        <v>1</v>
      </c>
      <c r="B1058" s="332"/>
      <c r="C1058" s="332"/>
      <c r="D1058" s="332"/>
      <c r="E1058" s="332"/>
      <c r="F1058" s="332"/>
      <c r="G1058" s="332"/>
    </row>
    <row r="1059" spans="1:7" x14ac:dyDescent="0.25">
      <c r="A1059" s="53" t="s">
        <v>2</v>
      </c>
      <c r="B1059" s="328" t="s">
        <v>280</v>
      </c>
      <c r="C1059" s="328"/>
      <c r="D1059" s="328"/>
      <c r="E1059" s="328"/>
      <c r="F1059" s="54"/>
      <c r="G1059" s="54"/>
    </row>
    <row r="1060" spans="1:7" x14ac:dyDescent="0.25">
      <c r="A1060" s="72" t="s">
        <v>3</v>
      </c>
      <c r="B1060" s="339" t="s">
        <v>226</v>
      </c>
      <c r="C1060" s="339"/>
      <c r="D1060" s="339"/>
      <c r="E1060" s="339"/>
      <c r="F1060" s="91"/>
      <c r="G1060" s="5"/>
    </row>
    <row r="1061" spans="1:7" x14ac:dyDescent="0.25">
      <c r="A1061" s="72" t="s">
        <v>4</v>
      </c>
      <c r="B1061" s="55"/>
      <c r="C1061" s="5"/>
      <c r="D1061" s="5"/>
      <c r="E1061" s="5"/>
      <c r="F1061" s="5"/>
      <c r="G1061" s="5"/>
    </row>
    <row r="1062" spans="1:7" x14ac:dyDescent="0.25">
      <c r="A1062" s="6"/>
      <c r="B1062" s="12"/>
      <c r="C1062" s="9"/>
      <c r="D1062" s="335" t="s">
        <v>6</v>
      </c>
      <c r="E1062" s="336"/>
      <c r="F1062" s="335"/>
      <c r="G1062" s="7"/>
    </row>
    <row r="1063" spans="1:7" ht="31.5" x14ac:dyDescent="0.25">
      <c r="A1063" s="10" t="s">
        <v>7</v>
      </c>
      <c r="B1063" s="11" t="s">
        <v>8</v>
      </c>
      <c r="C1063" s="221" t="s">
        <v>9</v>
      </c>
      <c r="D1063" s="12" t="s">
        <v>10</v>
      </c>
      <c r="E1063" s="56" t="s">
        <v>11</v>
      </c>
      <c r="F1063" s="12" t="s">
        <v>12</v>
      </c>
      <c r="G1063" s="222" t="s">
        <v>13</v>
      </c>
    </row>
    <row r="1064" spans="1:7" x14ac:dyDescent="0.25">
      <c r="A1064" s="57" t="s">
        <v>14</v>
      </c>
      <c r="B1064" s="58" t="s">
        <v>15</v>
      </c>
      <c r="C1064" s="59" t="s">
        <v>16</v>
      </c>
      <c r="D1064" s="58" t="s">
        <v>17</v>
      </c>
      <c r="E1064" s="60" t="s">
        <v>18</v>
      </c>
      <c r="F1064" s="59" t="s">
        <v>19</v>
      </c>
      <c r="G1064" s="58" t="s">
        <v>20</v>
      </c>
    </row>
    <row r="1065" spans="1:7" x14ac:dyDescent="0.25">
      <c r="A1065" s="61" t="s">
        <v>21</v>
      </c>
      <c r="B1065" s="62"/>
      <c r="C1065" s="63"/>
      <c r="D1065" s="64"/>
      <c r="E1065" s="63"/>
      <c r="F1065" s="64"/>
      <c r="G1065" s="65"/>
    </row>
    <row r="1066" spans="1:7" x14ac:dyDescent="0.25">
      <c r="A1066" s="66" t="s">
        <v>22</v>
      </c>
      <c r="B1066" s="25"/>
      <c r="C1066" s="14"/>
      <c r="D1066" s="13"/>
      <c r="E1066" s="14"/>
      <c r="F1066" s="13"/>
      <c r="G1066" s="15"/>
    </row>
    <row r="1067" spans="1:7" s="164" customFormat="1" ht="22.5" x14ac:dyDescent="0.2">
      <c r="A1067" s="167" t="s">
        <v>281</v>
      </c>
      <c r="B1067" s="168" t="s">
        <v>325</v>
      </c>
      <c r="C1067" s="169">
        <v>1869594</v>
      </c>
      <c r="D1067" s="170">
        <v>935598</v>
      </c>
      <c r="E1067" s="169">
        <v>1179594</v>
      </c>
      <c r="F1067" s="170">
        <v>2115192</v>
      </c>
      <c r="G1067" s="171">
        <v>2311764</v>
      </c>
    </row>
    <row r="1068" spans="1:7" s="164" customFormat="1" ht="22.5" x14ac:dyDescent="0.2">
      <c r="A1068" s="167" t="s">
        <v>282</v>
      </c>
      <c r="B1068" s="168" t="s">
        <v>326</v>
      </c>
      <c r="C1068" s="169">
        <v>255308.46</v>
      </c>
      <c r="D1068" s="170">
        <v>63817.2</v>
      </c>
      <c r="E1068" s="169">
        <v>6382.8000000000029</v>
      </c>
      <c r="F1068" s="170">
        <v>70200</v>
      </c>
      <c r="G1068" s="224">
        <v>109593</v>
      </c>
    </row>
    <row r="1069" spans="1:7" s="164" customFormat="1" ht="22.5" x14ac:dyDescent="0.2">
      <c r="A1069" s="167" t="s">
        <v>283</v>
      </c>
      <c r="B1069" s="168" t="s">
        <v>327</v>
      </c>
      <c r="C1069" s="169">
        <v>144000</v>
      </c>
      <c r="D1069" s="170">
        <v>60000</v>
      </c>
      <c r="E1069" s="169">
        <v>96000</v>
      </c>
      <c r="F1069" s="170">
        <v>156000</v>
      </c>
      <c r="G1069" s="171">
        <v>168000</v>
      </c>
    </row>
    <row r="1070" spans="1:7" s="164" customFormat="1" ht="22.5" x14ac:dyDescent="0.2">
      <c r="A1070" s="167" t="s">
        <v>284</v>
      </c>
      <c r="B1070" s="168" t="s">
        <v>328</v>
      </c>
      <c r="C1070" s="169">
        <v>81000</v>
      </c>
      <c r="D1070" s="170">
        <v>40500</v>
      </c>
      <c r="E1070" s="169">
        <v>40500</v>
      </c>
      <c r="F1070" s="170">
        <v>81000</v>
      </c>
      <c r="G1070" s="171">
        <v>91800</v>
      </c>
    </row>
    <row r="1071" spans="1:7" s="164" customFormat="1" ht="22.5" x14ac:dyDescent="0.2">
      <c r="A1071" s="167" t="s">
        <v>285</v>
      </c>
      <c r="B1071" s="168" t="s">
        <v>329</v>
      </c>
      <c r="C1071" s="169">
        <v>81000</v>
      </c>
      <c r="D1071" s="170">
        <v>40500</v>
      </c>
      <c r="E1071" s="169">
        <v>40500</v>
      </c>
      <c r="F1071" s="170">
        <v>81000</v>
      </c>
      <c r="G1071" s="171">
        <v>91800</v>
      </c>
    </row>
    <row r="1072" spans="1:7" s="164" customFormat="1" ht="22.5" x14ac:dyDescent="0.2">
      <c r="A1072" s="167" t="s">
        <v>286</v>
      </c>
      <c r="B1072" s="168" t="s">
        <v>330</v>
      </c>
      <c r="C1072" s="169">
        <v>36000</v>
      </c>
      <c r="D1072" s="170">
        <v>30000</v>
      </c>
      <c r="E1072" s="169">
        <v>9000</v>
      </c>
      <c r="F1072" s="170">
        <v>39000</v>
      </c>
      <c r="G1072" s="171">
        <v>49000</v>
      </c>
    </row>
    <row r="1073" spans="1:7" s="164" customFormat="1" ht="22.5" x14ac:dyDescent="0.2">
      <c r="A1073" s="167" t="s">
        <v>289</v>
      </c>
      <c r="B1073" s="168" t="s">
        <v>331</v>
      </c>
      <c r="C1073" s="169">
        <v>0</v>
      </c>
      <c r="D1073" s="170">
        <v>0</v>
      </c>
      <c r="E1073" s="169">
        <v>22500</v>
      </c>
      <c r="F1073" s="170">
        <v>22500</v>
      </c>
      <c r="G1073" s="175">
        <v>0</v>
      </c>
    </row>
    <row r="1074" spans="1:7" s="164" customFormat="1" ht="22.5" x14ac:dyDescent="0.2">
      <c r="A1074" s="167" t="s">
        <v>291</v>
      </c>
      <c r="B1074" s="168" t="s">
        <v>332</v>
      </c>
      <c r="C1074" s="169">
        <v>0</v>
      </c>
      <c r="D1074" s="170">
        <v>0</v>
      </c>
      <c r="E1074" s="169">
        <v>100000</v>
      </c>
      <c r="F1074" s="170">
        <v>100000</v>
      </c>
      <c r="G1074" s="171">
        <v>100000</v>
      </c>
    </row>
    <row r="1075" spans="1:7" s="164" customFormat="1" ht="22.5" x14ac:dyDescent="0.2">
      <c r="A1075" s="167" t="s">
        <v>292</v>
      </c>
      <c r="B1075" s="168" t="s">
        <v>333</v>
      </c>
      <c r="C1075" s="169">
        <v>358399</v>
      </c>
      <c r="D1075" s="170">
        <v>167669</v>
      </c>
      <c r="E1075" s="169">
        <v>210181.5</v>
      </c>
      <c r="F1075" s="170">
        <v>377850.5</v>
      </c>
      <c r="G1075" s="224">
        <v>406603.75</v>
      </c>
    </row>
    <row r="1076" spans="1:7" s="164" customFormat="1" ht="22.5" x14ac:dyDescent="0.2">
      <c r="A1076" s="167" t="s">
        <v>293</v>
      </c>
      <c r="B1076" s="168" t="s">
        <v>334</v>
      </c>
      <c r="C1076" s="169">
        <v>30000</v>
      </c>
      <c r="D1076" s="170">
        <v>0</v>
      </c>
      <c r="E1076" s="169">
        <v>32500</v>
      </c>
      <c r="F1076" s="170">
        <v>32500</v>
      </c>
      <c r="G1076" s="224">
        <v>33750</v>
      </c>
    </row>
    <row r="1077" spans="1:7" s="164" customFormat="1" ht="22.5" x14ac:dyDescent="0.2">
      <c r="A1077" s="167" t="s">
        <v>294</v>
      </c>
      <c r="B1077" s="168" t="s">
        <v>335</v>
      </c>
      <c r="C1077" s="169">
        <v>115208.33</v>
      </c>
      <c r="D1077" s="170">
        <v>0</v>
      </c>
      <c r="E1077" s="169">
        <v>0</v>
      </c>
      <c r="F1077" s="170">
        <v>0</v>
      </c>
      <c r="G1077" s="175">
        <v>0</v>
      </c>
    </row>
    <row r="1078" spans="1:7" s="164" customFormat="1" ht="22.5" x14ac:dyDescent="0.2">
      <c r="A1078" s="167" t="s">
        <v>295</v>
      </c>
      <c r="B1078" s="168" t="s">
        <v>336</v>
      </c>
      <c r="C1078" s="169">
        <v>258047.28</v>
      </c>
      <c r="D1078" s="170">
        <v>120695.76</v>
      </c>
      <c r="E1078" s="169">
        <v>149975.27999999997</v>
      </c>
      <c r="F1078" s="170">
        <v>270671.03999999998</v>
      </c>
      <c r="G1078" s="224">
        <v>290562.84000000003</v>
      </c>
    </row>
    <row r="1079" spans="1:7" s="164" customFormat="1" ht="22.5" x14ac:dyDescent="0.2">
      <c r="A1079" s="167" t="s">
        <v>296</v>
      </c>
      <c r="B1079" s="168" t="s">
        <v>337</v>
      </c>
      <c r="C1079" s="169">
        <v>7200</v>
      </c>
      <c r="D1079" s="170">
        <v>5500</v>
      </c>
      <c r="E1079" s="169">
        <v>2300</v>
      </c>
      <c r="F1079" s="170">
        <v>7800</v>
      </c>
      <c r="G1079" s="224">
        <v>16200</v>
      </c>
    </row>
    <row r="1080" spans="1:7" s="164" customFormat="1" ht="22.5" x14ac:dyDescent="0.2">
      <c r="A1080" s="167" t="s">
        <v>297</v>
      </c>
      <c r="B1080" s="168" t="s">
        <v>338</v>
      </c>
      <c r="C1080" s="169">
        <v>42110.52</v>
      </c>
      <c r="D1080" s="170">
        <v>25145.040000000001</v>
      </c>
      <c r="E1080" s="169">
        <v>22913.86</v>
      </c>
      <c r="F1080" s="170">
        <v>48058.9</v>
      </c>
      <c r="G1080" s="224">
        <v>60533.919999999998</v>
      </c>
    </row>
    <row r="1081" spans="1:7" s="164" customFormat="1" ht="22.5" x14ac:dyDescent="0.2">
      <c r="A1081" s="167" t="s">
        <v>298</v>
      </c>
      <c r="B1081" s="168" t="s">
        <v>339</v>
      </c>
      <c r="C1081" s="169">
        <v>7200</v>
      </c>
      <c r="D1081" s="170">
        <v>3000</v>
      </c>
      <c r="E1081" s="169">
        <v>4800</v>
      </c>
      <c r="F1081" s="170">
        <v>7800</v>
      </c>
      <c r="G1081" s="224">
        <v>8100</v>
      </c>
    </row>
    <row r="1082" spans="1:7" s="164" customFormat="1" ht="11.25" x14ac:dyDescent="0.2">
      <c r="A1082" s="235" t="s">
        <v>421</v>
      </c>
      <c r="B1082" s="168"/>
      <c r="C1082" s="169"/>
      <c r="D1082" s="170"/>
      <c r="E1082" s="169"/>
      <c r="F1082" s="170"/>
      <c r="G1082" s="225"/>
    </row>
    <row r="1083" spans="1:7" s="164" customFormat="1" ht="11.25" x14ac:dyDescent="0.2">
      <c r="A1083" s="167" t="s">
        <v>340</v>
      </c>
      <c r="B1083" s="179" t="s">
        <v>56</v>
      </c>
      <c r="C1083" s="275">
        <v>0</v>
      </c>
      <c r="D1083" s="228">
        <v>5638.55</v>
      </c>
      <c r="E1083" s="209">
        <f>F1083-D1083</f>
        <v>85409.62999999999</v>
      </c>
      <c r="F1083" s="192">
        <v>91048.18</v>
      </c>
      <c r="G1083" s="171">
        <v>49355.11</v>
      </c>
    </row>
    <row r="1084" spans="1:7" s="164" customFormat="1" ht="11.25" x14ac:dyDescent="0.2">
      <c r="A1084" s="167" t="s">
        <v>410</v>
      </c>
      <c r="B1084" s="179" t="s">
        <v>58</v>
      </c>
      <c r="C1084" s="277">
        <v>0</v>
      </c>
      <c r="D1084" s="226">
        <v>0</v>
      </c>
      <c r="E1084" s="277">
        <f>F1084-D1084</f>
        <v>5740.62</v>
      </c>
      <c r="F1084" s="226">
        <v>5740.62</v>
      </c>
      <c r="G1084" s="276">
        <v>3556.28</v>
      </c>
    </row>
    <row r="1085" spans="1:7" x14ac:dyDescent="0.25">
      <c r="A1085" s="24"/>
      <c r="B1085" s="17"/>
      <c r="C1085" s="70"/>
      <c r="D1085" s="23"/>
      <c r="E1085" s="93"/>
      <c r="F1085" s="23"/>
      <c r="G1085" s="271"/>
    </row>
    <row r="1086" spans="1:7" x14ac:dyDescent="0.25">
      <c r="A1086" s="26" t="s">
        <v>202</v>
      </c>
      <c r="B1086" s="25"/>
      <c r="C1086" s="78">
        <f>SUM(C1067:C1085)</f>
        <v>3285067.59</v>
      </c>
      <c r="D1086" s="79">
        <f>SUM(D1067:D1085)</f>
        <v>1498063.55</v>
      </c>
      <c r="E1086" s="78">
        <f>SUM(E1067:E1085)</f>
        <v>2008297.6900000002</v>
      </c>
      <c r="F1086" s="79">
        <f>SUM(F1067:F1085)</f>
        <v>3506361.24</v>
      </c>
      <c r="G1086" s="80">
        <f>SUM(G1067:G1085)</f>
        <v>3790618.8999999994</v>
      </c>
    </row>
    <row r="1087" spans="1:7" x14ac:dyDescent="0.25">
      <c r="A1087" s="69" t="s">
        <v>207</v>
      </c>
      <c r="B1087" s="25"/>
      <c r="C1087" s="93"/>
      <c r="D1087" s="67"/>
      <c r="E1087" s="93"/>
      <c r="F1087" s="67"/>
      <c r="G1087" s="98"/>
    </row>
    <row r="1088" spans="1:7" s="164" customFormat="1" ht="22.5" x14ac:dyDescent="0.2">
      <c r="A1088" s="167" t="s">
        <v>304</v>
      </c>
      <c r="B1088" s="168" t="s">
        <v>341</v>
      </c>
      <c r="C1088" s="169">
        <v>143874.48000000001</v>
      </c>
      <c r="D1088" s="170">
        <v>38760</v>
      </c>
      <c r="E1088" s="264">
        <f t="shared" ref="E1088:E1095" si="0">F1088-D1088</f>
        <v>11240</v>
      </c>
      <c r="F1088" s="170">
        <v>50000</v>
      </c>
      <c r="G1088" s="229">
        <v>100000</v>
      </c>
    </row>
    <row r="1089" spans="1:7" s="164" customFormat="1" ht="22.5" x14ac:dyDescent="0.2">
      <c r="A1089" s="167" t="s">
        <v>306</v>
      </c>
      <c r="B1089" s="168" t="s">
        <v>343</v>
      </c>
      <c r="C1089" s="169">
        <v>20922.73</v>
      </c>
      <c r="D1089" s="170">
        <v>4000</v>
      </c>
      <c r="E1089" s="264">
        <f t="shared" si="0"/>
        <v>46000</v>
      </c>
      <c r="F1089" s="170">
        <v>50000</v>
      </c>
      <c r="G1089" s="175">
        <v>50000</v>
      </c>
    </row>
    <row r="1090" spans="1:7" s="164" customFormat="1" ht="22.5" x14ac:dyDescent="0.2">
      <c r="A1090" s="167" t="s">
        <v>344</v>
      </c>
      <c r="B1090" s="168" t="s">
        <v>345</v>
      </c>
      <c r="C1090" s="169">
        <v>69958.2</v>
      </c>
      <c r="D1090" s="170">
        <v>0</v>
      </c>
      <c r="E1090" s="264">
        <f t="shared" si="0"/>
        <v>75000</v>
      </c>
      <c r="F1090" s="170">
        <v>75000</v>
      </c>
      <c r="G1090" s="175">
        <v>75000</v>
      </c>
    </row>
    <row r="1091" spans="1:7" s="164" customFormat="1" ht="22.5" x14ac:dyDescent="0.2">
      <c r="A1091" s="167" t="s">
        <v>346</v>
      </c>
      <c r="B1091" s="168" t="s">
        <v>347</v>
      </c>
      <c r="C1091" s="169">
        <v>9981.25</v>
      </c>
      <c r="D1091" s="170">
        <v>0</v>
      </c>
      <c r="E1091" s="264">
        <f t="shared" si="0"/>
        <v>10000</v>
      </c>
      <c r="F1091" s="170">
        <v>10000</v>
      </c>
      <c r="G1091" s="175">
        <v>10000</v>
      </c>
    </row>
    <row r="1092" spans="1:7" s="164" customFormat="1" ht="22.5" x14ac:dyDescent="0.2">
      <c r="A1092" s="167" t="s">
        <v>310</v>
      </c>
      <c r="B1092" s="168" t="s">
        <v>348</v>
      </c>
      <c r="C1092" s="169">
        <v>5040</v>
      </c>
      <c r="D1092" s="170">
        <v>0</v>
      </c>
      <c r="E1092" s="264">
        <f t="shared" si="0"/>
        <v>30000</v>
      </c>
      <c r="F1092" s="170">
        <v>30000</v>
      </c>
      <c r="G1092" s="175">
        <v>30000</v>
      </c>
    </row>
    <row r="1093" spans="1:7" s="164" customFormat="1" ht="22.5" x14ac:dyDescent="0.2">
      <c r="A1093" s="167" t="s">
        <v>313</v>
      </c>
      <c r="B1093" s="168" t="s">
        <v>350</v>
      </c>
      <c r="C1093" s="169">
        <v>18000</v>
      </c>
      <c r="D1093" s="170">
        <v>7500</v>
      </c>
      <c r="E1093" s="264">
        <f t="shared" si="0"/>
        <v>10500</v>
      </c>
      <c r="F1093" s="170">
        <v>18000</v>
      </c>
      <c r="G1093" s="173">
        <v>18000</v>
      </c>
    </row>
    <row r="1094" spans="1:7" s="164" customFormat="1" ht="22.5" x14ac:dyDescent="0.2">
      <c r="A1094" s="167" t="s">
        <v>314</v>
      </c>
      <c r="B1094" s="168" t="s">
        <v>351</v>
      </c>
      <c r="C1094" s="169">
        <v>20448.84</v>
      </c>
      <c r="D1094" s="170">
        <v>14395.43</v>
      </c>
      <c r="E1094" s="264">
        <f t="shared" si="0"/>
        <v>41604.57</v>
      </c>
      <c r="F1094" s="170">
        <v>56000</v>
      </c>
      <c r="G1094" s="175">
        <v>56000</v>
      </c>
    </row>
    <row r="1095" spans="1:7" s="164" customFormat="1" ht="22.5" x14ac:dyDescent="0.2">
      <c r="A1095" s="167" t="s">
        <v>355</v>
      </c>
      <c r="B1095" s="168" t="s">
        <v>356</v>
      </c>
      <c r="C1095" s="169">
        <v>16800</v>
      </c>
      <c r="D1095" s="170">
        <v>251000</v>
      </c>
      <c r="E1095" s="264">
        <f t="shared" si="0"/>
        <v>13000</v>
      </c>
      <c r="F1095" s="170">
        <v>264000</v>
      </c>
      <c r="G1095" s="173">
        <v>316800</v>
      </c>
    </row>
    <row r="1096" spans="1:7" s="164" customFormat="1" ht="22.5" x14ac:dyDescent="0.2">
      <c r="A1096" s="167" t="s">
        <v>357</v>
      </c>
      <c r="B1096" s="168" t="s">
        <v>358</v>
      </c>
      <c r="C1096" s="169">
        <v>0</v>
      </c>
      <c r="D1096" s="170">
        <v>0</v>
      </c>
      <c r="E1096" s="169">
        <v>45000</v>
      </c>
      <c r="F1096" s="170">
        <v>45000</v>
      </c>
      <c r="G1096" s="175">
        <v>45000</v>
      </c>
    </row>
    <row r="1097" spans="1:7" s="164" customFormat="1" ht="22.5" x14ac:dyDescent="0.2">
      <c r="A1097" s="167" t="s">
        <v>359</v>
      </c>
      <c r="B1097" s="168" t="s">
        <v>360</v>
      </c>
      <c r="C1097" s="169">
        <v>37500</v>
      </c>
      <c r="D1097" s="170">
        <v>0</v>
      </c>
      <c r="E1097" s="169">
        <v>5000</v>
      </c>
      <c r="F1097" s="170">
        <v>5000</v>
      </c>
      <c r="G1097" s="175">
        <v>5000</v>
      </c>
    </row>
    <row r="1098" spans="1:7" s="164" customFormat="1" ht="22.5" x14ac:dyDescent="0.2">
      <c r="A1098" s="167" t="s">
        <v>415</v>
      </c>
      <c r="B1098" s="168" t="s">
        <v>416</v>
      </c>
      <c r="C1098" s="169">
        <v>0</v>
      </c>
      <c r="D1098" s="170">
        <v>0</v>
      </c>
      <c r="E1098" s="169">
        <v>5000</v>
      </c>
      <c r="F1098" s="170">
        <v>5000</v>
      </c>
      <c r="G1098" s="175">
        <v>5000</v>
      </c>
    </row>
    <row r="1099" spans="1:7" s="164" customFormat="1" ht="22.5" x14ac:dyDescent="0.2">
      <c r="A1099" s="167" t="s">
        <v>363</v>
      </c>
      <c r="B1099" s="168" t="s">
        <v>364</v>
      </c>
      <c r="C1099" s="169">
        <v>0</v>
      </c>
      <c r="D1099" s="170">
        <v>0</v>
      </c>
      <c r="E1099" s="169">
        <v>50000</v>
      </c>
      <c r="F1099" s="170">
        <v>50000</v>
      </c>
      <c r="G1099" s="175">
        <v>50000</v>
      </c>
    </row>
    <row r="1100" spans="1:7" s="164" customFormat="1" ht="22.5" x14ac:dyDescent="0.2">
      <c r="A1100" s="167" t="s">
        <v>366</v>
      </c>
      <c r="B1100" s="168" t="s">
        <v>367</v>
      </c>
      <c r="C1100" s="183">
        <v>1000</v>
      </c>
      <c r="D1100" s="184">
        <v>0</v>
      </c>
      <c r="E1100" s="183">
        <v>40000</v>
      </c>
      <c r="F1100" s="184">
        <v>40000</v>
      </c>
      <c r="G1100" s="185">
        <v>30000</v>
      </c>
    </row>
    <row r="1101" spans="1:7" x14ac:dyDescent="0.25">
      <c r="A1101" s="18"/>
      <c r="B1101" s="17"/>
      <c r="C1101" s="22"/>
      <c r="D1101" s="23"/>
      <c r="E1101" s="70"/>
      <c r="F1101" s="81"/>
      <c r="G1101" s="75"/>
    </row>
    <row r="1102" spans="1:7" x14ac:dyDescent="0.25">
      <c r="A1102" s="26" t="s">
        <v>194</v>
      </c>
      <c r="B1102" s="25"/>
      <c r="C1102" s="78">
        <f>SUM(C1088:C1101)</f>
        <v>343525.50000000006</v>
      </c>
      <c r="D1102" s="79">
        <f>SUM(D1088:D1101)</f>
        <v>315655.43</v>
      </c>
      <c r="E1102" s="78">
        <f>SUM(E1088:E1101)</f>
        <v>382344.57</v>
      </c>
      <c r="F1102" s="79">
        <f>SUM(F1088:F1101)</f>
        <v>698000</v>
      </c>
      <c r="G1102" s="80">
        <f>SUM(G1088:G1101)</f>
        <v>790800</v>
      </c>
    </row>
    <row r="1103" spans="1:7" x14ac:dyDescent="0.25">
      <c r="A1103" s="26" t="s">
        <v>195</v>
      </c>
      <c r="B1103" s="25"/>
      <c r="C1103" s="14"/>
      <c r="D1103" s="13"/>
      <c r="E1103" s="14"/>
      <c r="F1103" s="67"/>
      <c r="G1103" s="98"/>
    </row>
    <row r="1104" spans="1:7" s="164" customFormat="1" ht="22.5" x14ac:dyDescent="0.2">
      <c r="A1104" s="167" t="s">
        <v>371</v>
      </c>
      <c r="B1104" s="168" t="s">
        <v>372</v>
      </c>
      <c r="C1104" s="183">
        <v>208000</v>
      </c>
      <c r="D1104" s="184">
        <v>0</v>
      </c>
      <c r="E1104" s="183">
        <v>0</v>
      </c>
      <c r="F1104" s="184">
        <v>0</v>
      </c>
      <c r="G1104" s="185">
        <v>0</v>
      </c>
    </row>
    <row r="1105" spans="1:7" x14ac:dyDescent="0.25">
      <c r="A1105" s="18"/>
      <c r="B1105" s="17"/>
      <c r="C1105" s="266"/>
      <c r="D1105" s="267"/>
      <c r="E1105" s="266"/>
      <c r="F1105" s="267"/>
      <c r="G1105" s="126"/>
    </row>
    <row r="1106" spans="1:7" x14ac:dyDescent="0.25">
      <c r="A1106" s="26" t="s">
        <v>196</v>
      </c>
      <c r="B1106" s="25"/>
      <c r="C1106" s="78">
        <f>SUM(C1104:C1105)</f>
        <v>208000</v>
      </c>
      <c r="D1106" s="79">
        <f>SUM(D1104:D1105)</f>
        <v>0</v>
      </c>
      <c r="E1106" s="78">
        <f>SUM(E1104:E1105)</f>
        <v>0</v>
      </c>
      <c r="F1106" s="79">
        <f>SUM(F1104:F1105)</f>
        <v>0</v>
      </c>
      <c r="G1106" s="80">
        <f>SUM(G1104:G1105)</f>
        <v>0</v>
      </c>
    </row>
    <row r="1107" spans="1:7" x14ac:dyDescent="0.25">
      <c r="A1107" s="26"/>
      <c r="B1107" s="25"/>
      <c r="C1107" s="78"/>
      <c r="D1107" s="79"/>
      <c r="E1107" s="78"/>
      <c r="F1107" s="79"/>
      <c r="G1107" s="80"/>
    </row>
    <row r="1108" spans="1:7" x14ac:dyDescent="0.25">
      <c r="A1108" s="38" t="s">
        <v>185</v>
      </c>
      <c r="B1108" s="120"/>
      <c r="C1108" s="83">
        <f>SUM(C1086+C1102+C1106)</f>
        <v>3836593.09</v>
      </c>
      <c r="D1108" s="83">
        <f>SUM(D1086+D1102+D1106)</f>
        <v>1813718.98</v>
      </c>
      <c r="E1108" s="84">
        <f>SUM(E1086+E1102+E1106)</f>
        <v>2390642.2600000002</v>
      </c>
      <c r="F1108" s="83">
        <f>SUM(F1086+F1102+F1106)</f>
        <v>4204361.24</v>
      </c>
      <c r="G1108" s="85">
        <f>SUM(G1086+G1102+G1106)</f>
        <v>4581418.8999999994</v>
      </c>
    </row>
    <row r="1109" spans="1:7" x14ac:dyDescent="0.25">
      <c r="A1109" s="39"/>
      <c r="B1109" s="42"/>
      <c r="C1109" s="240"/>
      <c r="D1109" s="240"/>
      <c r="E1109" s="240"/>
      <c r="F1109" s="240"/>
      <c r="G1109" s="227"/>
    </row>
    <row r="1110" spans="1:7" x14ac:dyDescent="0.25">
      <c r="A1110" s="24" t="s">
        <v>165</v>
      </c>
      <c r="B1110" s="42"/>
      <c r="C1110" s="40"/>
      <c r="D1110" s="40"/>
      <c r="E1110" s="40"/>
      <c r="F1110" s="40"/>
      <c r="G1110" s="41"/>
    </row>
    <row r="1111" spans="1:7" x14ac:dyDescent="0.25">
      <c r="A1111" s="39"/>
      <c r="B1111" s="42"/>
      <c r="C1111" s="40"/>
      <c r="D1111" s="40"/>
      <c r="E1111" s="40"/>
      <c r="F1111" s="40"/>
      <c r="G1111" s="41"/>
    </row>
    <row r="1112" spans="1:7" ht="23.25" x14ac:dyDescent="0.25">
      <c r="A1112" s="39" t="s">
        <v>166</v>
      </c>
      <c r="B1112" s="42" t="s">
        <v>167</v>
      </c>
      <c r="C1112" s="40"/>
      <c r="D1112" s="40"/>
      <c r="E1112" s="43" t="s">
        <v>168</v>
      </c>
      <c r="F1112" s="14"/>
      <c r="G1112" s="41"/>
    </row>
    <row r="1113" spans="1:7" x14ac:dyDescent="0.25">
      <c r="A1113" s="39"/>
      <c r="B1113" s="42"/>
      <c r="C1113" s="40"/>
      <c r="D1113" s="40"/>
      <c r="E1113" s="43"/>
      <c r="F1113" s="14"/>
      <c r="G1113" s="41"/>
    </row>
    <row r="1114" spans="1:7" ht="33" x14ac:dyDescent="0.25">
      <c r="A1114" s="87" t="s">
        <v>227</v>
      </c>
      <c r="C1114" s="337" t="s">
        <v>187</v>
      </c>
      <c r="D1114" s="337"/>
      <c r="E1114" s="14"/>
      <c r="F1114" s="337" t="s">
        <v>188</v>
      </c>
      <c r="G1114" s="338"/>
    </row>
    <row r="1115" spans="1:7" x14ac:dyDescent="0.25">
      <c r="A1115" s="44"/>
      <c r="B1115" s="89"/>
      <c r="C1115" s="45"/>
      <c r="D1115" s="45"/>
      <c r="E1115" s="45"/>
      <c r="F1115" s="45"/>
      <c r="G1115" s="46"/>
    </row>
    <row r="1122" spans="1:7" ht="24.75" x14ac:dyDescent="0.25">
      <c r="A1122" s="47" t="s">
        <v>175</v>
      </c>
      <c r="B1122" s="48"/>
      <c r="C1122" s="49"/>
      <c r="D1122" s="49"/>
      <c r="E1122" s="49"/>
      <c r="F1122" s="2" t="s">
        <v>189</v>
      </c>
      <c r="G1122" s="49"/>
    </row>
    <row r="1123" spans="1:7" ht="33" x14ac:dyDescent="0.25">
      <c r="A1123" s="50" t="s">
        <v>177</v>
      </c>
      <c r="B1123" s="51"/>
      <c r="C1123" s="52"/>
      <c r="D1123" s="52"/>
      <c r="E1123" s="52"/>
      <c r="F1123" s="52"/>
      <c r="G1123" s="52"/>
    </row>
    <row r="1124" spans="1:7" x14ac:dyDescent="0.25">
      <c r="A1124" s="332" t="s">
        <v>1</v>
      </c>
      <c r="B1124" s="332"/>
      <c r="C1124" s="332"/>
      <c r="D1124" s="332"/>
      <c r="E1124" s="332"/>
      <c r="F1124" s="332"/>
      <c r="G1124" s="332"/>
    </row>
    <row r="1125" spans="1:7" x14ac:dyDescent="0.25">
      <c r="A1125" s="53" t="s">
        <v>2</v>
      </c>
      <c r="B1125" s="328" t="s">
        <v>280</v>
      </c>
      <c r="C1125" s="328"/>
      <c r="D1125" s="328"/>
      <c r="E1125" s="328"/>
      <c r="F1125" s="54"/>
      <c r="G1125" s="54"/>
    </row>
    <row r="1126" spans="1:7" x14ac:dyDescent="0.25">
      <c r="A1126" s="72" t="s">
        <v>3</v>
      </c>
      <c r="B1126" s="339" t="s">
        <v>228</v>
      </c>
      <c r="C1126" s="339"/>
      <c r="D1126" s="339"/>
      <c r="E1126" s="339"/>
      <c r="F1126" s="5"/>
      <c r="G1126" s="5"/>
    </row>
    <row r="1127" spans="1:7" x14ac:dyDescent="0.25">
      <c r="A1127" s="72" t="s">
        <v>4</v>
      </c>
      <c r="B1127" s="55"/>
      <c r="C1127" s="5"/>
      <c r="D1127" s="5"/>
      <c r="E1127" s="5"/>
      <c r="F1127" s="5"/>
      <c r="G1127" s="5"/>
    </row>
    <row r="1128" spans="1:7" x14ac:dyDescent="0.25">
      <c r="A1128" s="6"/>
      <c r="B1128" s="12"/>
      <c r="C1128" s="9"/>
      <c r="D1128" s="335" t="s">
        <v>6</v>
      </c>
      <c r="E1128" s="336"/>
      <c r="F1128" s="335"/>
      <c r="G1128" s="7"/>
    </row>
    <row r="1129" spans="1:7" ht="31.5" x14ac:dyDescent="0.25">
      <c r="A1129" s="10" t="s">
        <v>7</v>
      </c>
      <c r="B1129" s="11" t="s">
        <v>8</v>
      </c>
      <c r="C1129" s="221" t="s">
        <v>9</v>
      </c>
      <c r="D1129" s="12" t="s">
        <v>10</v>
      </c>
      <c r="E1129" s="56" t="s">
        <v>11</v>
      </c>
      <c r="F1129" s="12" t="s">
        <v>12</v>
      </c>
      <c r="G1129" s="222" t="s">
        <v>13</v>
      </c>
    </row>
    <row r="1130" spans="1:7" x14ac:dyDescent="0.25">
      <c r="A1130" s="57" t="s">
        <v>14</v>
      </c>
      <c r="B1130" s="58" t="s">
        <v>15</v>
      </c>
      <c r="C1130" s="59" t="s">
        <v>16</v>
      </c>
      <c r="D1130" s="58" t="s">
        <v>17</v>
      </c>
      <c r="E1130" s="60" t="s">
        <v>18</v>
      </c>
      <c r="F1130" s="59" t="s">
        <v>19</v>
      </c>
      <c r="G1130" s="58" t="s">
        <v>20</v>
      </c>
    </row>
    <row r="1131" spans="1:7" x14ac:dyDescent="0.25">
      <c r="A1131" s="61" t="s">
        <v>21</v>
      </c>
      <c r="B1131" s="62"/>
      <c r="C1131" s="63"/>
      <c r="D1131" s="64"/>
      <c r="E1131" s="63"/>
      <c r="F1131" s="64"/>
      <c r="G1131" s="65"/>
    </row>
    <row r="1132" spans="1:7" x14ac:dyDescent="0.25">
      <c r="A1132" s="69" t="s">
        <v>191</v>
      </c>
      <c r="B1132" s="25"/>
      <c r="C1132" s="14"/>
      <c r="D1132" s="13"/>
      <c r="E1132" s="14"/>
      <c r="F1132" s="13"/>
      <c r="G1132" s="15"/>
    </row>
    <row r="1133" spans="1:7" s="164" customFormat="1" ht="22.5" x14ac:dyDescent="0.2">
      <c r="A1133" s="167" t="s">
        <v>304</v>
      </c>
      <c r="B1133" s="168" t="s">
        <v>341</v>
      </c>
      <c r="C1133" s="169">
        <v>42850</v>
      </c>
      <c r="D1133" s="170">
        <v>29490.880000000001</v>
      </c>
      <c r="E1133" s="169">
        <v>60509.119999999995</v>
      </c>
      <c r="F1133" s="170">
        <v>90000</v>
      </c>
      <c r="G1133" s="175">
        <v>0</v>
      </c>
    </row>
    <row r="1134" spans="1:7" s="164" customFormat="1" ht="22.5" x14ac:dyDescent="0.2">
      <c r="A1134" s="167" t="s">
        <v>306</v>
      </c>
      <c r="B1134" s="168" t="s">
        <v>343</v>
      </c>
      <c r="C1134" s="169">
        <v>0</v>
      </c>
      <c r="D1134" s="170">
        <v>8000</v>
      </c>
      <c r="E1134" s="169">
        <v>4000</v>
      </c>
      <c r="F1134" s="170">
        <v>12000</v>
      </c>
      <c r="G1134" s="175">
        <v>0</v>
      </c>
    </row>
    <row r="1135" spans="1:7" s="164" customFormat="1" ht="22.5" x14ac:dyDescent="0.2">
      <c r="A1135" s="167" t="s">
        <v>344</v>
      </c>
      <c r="B1135" s="168" t="s">
        <v>345</v>
      </c>
      <c r="C1135" s="169">
        <v>61970</v>
      </c>
      <c r="D1135" s="170">
        <v>0</v>
      </c>
      <c r="E1135" s="169">
        <v>92571</v>
      </c>
      <c r="F1135" s="170">
        <v>92571</v>
      </c>
      <c r="G1135" s="175">
        <v>0</v>
      </c>
    </row>
    <row r="1136" spans="1:7" s="164" customFormat="1" ht="22.5" x14ac:dyDescent="0.2">
      <c r="A1136" s="167" t="s">
        <v>346</v>
      </c>
      <c r="B1136" s="168" t="s">
        <v>347</v>
      </c>
      <c r="C1136" s="169">
        <v>0</v>
      </c>
      <c r="D1136" s="170">
        <v>0</v>
      </c>
      <c r="E1136" s="169">
        <v>33120</v>
      </c>
      <c r="F1136" s="170">
        <v>33120</v>
      </c>
      <c r="G1136" s="175">
        <v>0</v>
      </c>
    </row>
    <row r="1137" spans="1:7" s="164" customFormat="1" ht="22.5" x14ac:dyDescent="0.2">
      <c r="A1137" s="167" t="s">
        <v>310</v>
      </c>
      <c r="B1137" s="168" t="s">
        <v>348</v>
      </c>
      <c r="C1137" s="169">
        <v>5602</v>
      </c>
      <c r="D1137" s="170">
        <v>0</v>
      </c>
      <c r="E1137" s="169">
        <v>10900</v>
      </c>
      <c r="F1137" s="170">
        <v>10900</v>
      </c>
      <c r="G1137" s="175">
        <v>0</v>
      </c>
    </row>
    <row r="1138" spans="1:7" s="164" customFormat="1" ht="22.5" x14ac:dyDescent="0.2">
      <c r="A1138" s="167" t="s">
        <v>314</v>
      </c>
      <c r="B1138" s="168" t="s">
        <v>351</v>
      </c>
      <c r="C1138" s="169">
        <v>17589</v>
      </c>
      <c r="D1138" s="170">
        <v>7995</v>
      </c>
      <c r="E1138" s="169">
        <v>11205</v>
      </c>
      <c r="F1138" s="170">
        <v>19200</v>
      </c>
      <c r="G1138" s="175">
        <v>0</v>
      </c>
    </row>
    <row r="1139" spans="1:7" s="164" customFormat="1" ht="11.25" x14ac:dyDescent="0.2">
      <c r="A1139" s="282" t="s">
        <v>439</v>
      </c>
      <c r="B1139" s="191" t="s">
        <v>440</v>
      </c>
      <c r="C1139" s="169">
        <v>0</v>
      </c>
      <c r="D1139" s="170">
        <v>0</v>
      </c>
      <c r="E1139" s="169">
        <v>0</v>
      </c>
      <c r="F1139" s="170">
        <v>0</v>
      </c>
      <c r="G1139" s="229">
        <v>400000</v>
      </c>
    </row>
    <row r="1140" spans="1:7" s="164" customFormat="1" ht="22.5" x14ac:dyDescent="0.2">
      <c r="A1140" s="167" t="s">
        <v>357</v>
      </c>
      <c r="B1140" s="168" t="s">
        <v>358</v>
      </c>
      <c r="C1140" s="169">
        <v>0</v>
      </c>
      <c r="D1140" s="170">
        <v>0</v>
      </c>
      <c r="E1140" s="169">
        <v>6400</v>
      </c>
      <c r="F1140" s="170">
        <v>6400</v>
      </c>
      <c r="G1140" s="175">
        <v>0</v>
      </c>
    </row>
    <row r="1141" spans="1:7" s="164" customFormat="1" ht="22.5" x14ac:dyDescent="0.2">
      <c r="A1141" s="167" t="s">
        <v>417</v>
      </c>
      <c r="B1141" s="168" t="s">
        <v>418</v>
      </c>
      <c r="C1141" s="169">
        <v>6300</v>
      </c>
      <c r="D1141" s="170">
        <v>0</v>
      </c>
      <c r="E1141" s="169">
        <v>6300</v>
      </c>
      <c r="F1141" s="170">
        <v>6300</v>
      </c>
      <c r="G1141" s="175">
        <v>0</v>
      </c>
    </row>
    <row r="1142" spans="1:7" s="164" customFormat="1" ht="22.5" x14ac:dyDescent="0.2">
      <c r="A1142" s="167" t="s">
        <v>361</v>
      </c>
      <c r="B1142" s="168" t="s">
        <v>362</v>
      </c>
      <c r="C1142" s="169">
        <v>0</v>
      </c>
      <c r="D1142" s="170">
        <v>0</v>
      </c>
      <c r="E1142" s="169">
        <v>42000</v>
      </c>
      <c r="F1142" s="170">
        <v>42000</v>
      </c>
      <c r="G1142" s="175">
        <v>0</v>
      </c>
    </row>
    <row r="1143" spans="1:7" s="164" customFormat="1" ht="22.5" x14ac:dyDescent="0.2">
      <c r="A1143" s="167" t="s">
        <v>366</v>
      </c>
      <c r="B1143" s="168" t="s">
        <v>367</v>
      </c>
      <c r="C1143" s="183">
        <v>2400</v>
      </c>
      <c r="D1143" s="184">
        <v>0</v>
      </c>
      <c r="E1143" s="183">
        <v>24000</v>
      </c>
      <c r="F1143" s="184">
        <v>24000</v>
      </c>
      <c r="G1143" s="185">
        <v>0</v>
      </c>
    </row>
    <row r="1144" spans="1:7" x14ac:dyDescent="0.25">
      <c r="A1144" s="18"/>
      <c r="B1144" s="17"/>
      <c r="C1144" s="22"/>
      <c r="D1144" s="23"/>
      <c r="E1144" s="70"/>
      <c r="F1144" s="81"/>
      <c r="G1144" s="75"/>
    </row>
    <row r="1145" spans="1:7" x14ac:dyDescent="0.25">
      <c r="A1145" s="26" t="s">
        <v>194</v>
      </c>
      <c r="B1145" s="25"/>
      <c r="C1145" s="78">
        <f>SUM(C1133:C1144)</f>
        <v>136711</v>
      </c>
      <c r="D1145" s="79">
        <f>SUM(D1133:D1144)</f>
        <v>45485.880000000005</v>
      </c>
      <c r="E1145" s="78">
        <f>SUM(E1133:E1144)</f>
        <v>291005.12</v>
      </c>
      <c r="F1145" s="79">
        <f>SUM(F1133:F1144)</f>
        <v>336491</v>
      </c>
      <c r="G1145" s="80">
        <f>SUM(G1133:G1144)</f>
        <v>400000</v>
      </c>
    </row>
    <row r="1146" spans="1:7" x14ac:dyDescent="0.25">
      <c r="A1146" s="26" t="s">
        <v>195</v>
      </c>
      <c r="B1146" s="25"/>
      <c r="C1146" s="14"/>
      <c r="D1146" s="13"/>
      <c r="E1146" s="14"/>
      <c r="F1146" s="67"/>
      <c r="G1146" s="98"/>
    </row>
    <row r="1147" spans="1:7" s="164" customFormat="1" ht="22.5" x14ac:dyDescent="0.2">
      <c r="A1147" s="167" t="s">
        <v>382</v>
      </c>
      <c r="B1147" s="168" t="s">
        <v>383</v>
      </c>
      <c r="C1147" s="183">
        <v>0</v>
      </c>
      <c r="D1147" s="184">
        <v>0</v>
      </c>
      <c r="E1147" s="183">
        <v>80000</v>
      </c>
      <c r="F1147" s="184">
        <v>80000</v>
      </c>
      <c r="G1147" s="185">
        <v>0</v>
      </c>
    </row>
    <row r="1148" spans="1:7" x14ac:dyDescent="0.25">
      <c r="A1148" s="18"/>
      <c r="B1148" s="17"/>
      <c r="C1148" s="266"/>
      <c r="D1148" s="267"/>
      <c r="E1148" s="266"/>
      <c r="F1148" s="267"/>
      <c r="G1148" s="126"/>
    </row>
    <row r="1149" spans="1:7" x14ac:dyDescent="0.25">
      <c r="A1149" s="26" t="s">
        <v>196</v>
      </c>
      <c r="B1149" s="25"/>
      <c r="C1149" s="78">
        <f>SUM(C1146:C1147)</f>
        <v>0</v>
      </c>
      <c r="D1149" s="79">
        <f>SUM(D1146:D1147)</f>
        <v>0</v>
      </c>
      <c r="E1149" s="78">
        <f>SUM(E1146:E1147)</f>
        <v>80000</v>
      </c>
      <c r="F1149" s="79">
        <f>SUM(F1146:F1147)</f>
        <v>80000</v>
      </c>
      <c r="G1149" s="80">
        <f>SUM(G1146:G1147)</f>
        <v>0</v>
      </c>
    </row>
    <row r="1150" spans="1:7" x14ac:dyDescent="0.25">
      <c r="A1150" s="26"/>
      <c r="B1150" s="25"/>
      <c r="C1150" s="78"/>
      <c r="D1150" s="79"/>
      <c r="E1150" s="78"/>
      <c r="F1150" s="79"/>
      <c r="G1150" s="80"/>
    </row>
    <row r="1151" spans="1:7" x14ac:dyDescent="0.25">
      <c r="A1151" s="38" t="s">
        <v>185</v>
      </c>
      <c r="B1151" s="120"/>
      <c r="C1151" s="83">
        <f>SUM(C1149+C1145)</f>
        <v>136711</v>
      </c>
      <c r="D1151" s="83">
        <f>SUM(D1149+D1145)</f>
        <v>45485.880000000005</v>
      </c>
      <c r="E1151" s="84">
        <f>SUM(E1149+E1145)</f>
        <v>371005.12</v>
      </c>
      <c r="F1151" s="83">
        <f>SUM(F1149+F1145)</f>
        <v>416491</v>
      </c>
      <c r="G1151" s="85">
        <f>SUM(G1149+G1145)</f>
        <v>400000</v>
      </c>
    </row>
    <row r="1152" spans="1:7" x14ac:dyDescent="0.25">
      <c r="A1152" s="39"/>
      <c r="B1152" s="42"/>
      <c r="C1152" s="240"/>
      <c r="D1152" s="240"/>
      <c r="E1152" s="240"/>
      <c r="F1152" s="240"/>
      <c r="G1152" s="242"/>
    </row>
    <row r="1153" spans="1:7" x14ac:dyDescent="0.25">
      <c r="A1153" s="24" t="s">
        <v>165</v>
      </c>
      <c r="B1153" s="42"/>
      <c r="C1153" s="40"/>
      <c r="D1153" s="40"/>
      <c r="E1153" s="40"/>
      <c r="F1153" s="40"/>
      <c r="G1153" s="41"/>
    </row>
    <row r="1154" spans="1:7" x14ac:dyDescent="0.25">
      <c r="A1154" s="39"/>
      <c r="B1154" s="42"/>
      <c r="C1154" s="40"/>
      <c r="D1154" s="40"/>
      <c r="E1154" s="40"/>
      <c r="F1154" s="40"/>
      <c r="G1154" s="41"/>
    </row>
    <row r="1155" spans="1:7" ht="23.25" x14ac:dyDescent="0.25">
      <c r="A1155" s="39" t="s">
        <v>166</v>
      </c>
      <c r="B1155" s="42" t="s">
        <v>167</v>
      </c>
      <c r="C1155" s="40"/>
      <c r="D1155" s="40"/>
      <c r="E1155" s="43" t="s">
        <v>168</v>
      </c>
      <c r="F1155" s="14"/>
      <c r="G1155" s="41"/>
    </row>
    <row r="1156" spans="1:7" x14ac:dyDescent="0.25">
      <c r="A1156" s="39"/>
      <c r="B1156" s="42"/>
      <c r="C1156" s="40"/>
      <c r="D1156" s="40"/>
      <c r="E1156" s="43"/>
      <c r="F1156" s="14"/>
      <c r="G1156" s="41"/>
    </row>
    <row r="1157" spans="1:7" ht="22.5" x14ac:dyDescent="0.25">
      <c r="A1157" s="87" t="s">
        <v>229</v>
      </c>
      <c r="C1157" s="337" t="s">
        <v>187</v>
      </c>
      <c r="D1157" s="337"/>
      <c r="E1157" s="14"/>
      <c r="F1157" s="337" t="s">
        <v>188</v>
      </c>
      <c r="G1157" s="338"/>
    </row>
    <row r="1158" spans="1:7" x14ac:dyDescent="0.25">
      <c r="A1158" s="44"/>
      <c r="B1158" s="89"/>
      <c r="C1158" s="45"/>
      <c r="D1158" s="45"/>
      <c r="E1158" s="45"/>
      <c r="F1158" s="45"/>
      <c r="G1158" s="46"/>
    </row>
    <row r="1182" spans="1:7" ht="24.75" x14ac:dyDescent="0.25">
      <c r="A1182" s="47" t="s">
        <v>175</v>
      </c>
      <c r="B1182" s="48"/>
      <c r="C1182" s="49"/>
      <c r="D1182" s="49"/>
      <c r="E1182" s="49"/>
      <c r="F1182" s="2" t="s">
        <v>189</v>
      </c>
      <c r="G1182" s="49"/>
    </row>
    <row r="1183" spans="1:7" ht="33" x14ac:dyDescent="0.25">
      <c r="A1183" s="50" t="s">
        <v>177</v>
      </c>
      <c r="B1183" s="51"/>
      <c r="C1183" s="52"/>
      <c r="D1183" s="52"/>
      <c r="E1183" s="52"/>
      <c r="F1183" s="52"/>
      <c r="G1183" s="52"/>
    </row>
    <row r="1184" spans="1:7" x14ac:dyDescent="0.25">
      <c r="A1184" s="332" t="s">
        <v>1</v>
      </c>
      <c r="B1184" s="332"/>
      <c r="C1184" s="332"/>
      <c r="D1184" s="332"/>
      <c r="E1184" s="332"/>
      <c r="F1184" s="332"/>
      <c r="G1184" s="332"/>
    </row>
    <row r="1185" spans="1:7" x14ac:dyDescent="0.25">
      <c r="A1185" s="53" t="s">
        <v>2</v>
      </c>
      <c r="B1185" s="328" t="s">
        <v>280</v>
      </c>
      <c r="C1185" s="328"/>
      <c r="D1185" s="328"/>
      <c r="E1185" s="328"/>
      <c r="F1185" s="54"/>
      <c r="G1185" s="54"/>
    </row>
    <row r="1186" spans="1:7" x14ac:dyDescent="0.25">
      <c r="A1186" s="72" t="s">
        <v>3</v>
      </c>
      <c r="B1186" s="339" t="s">
        <v>230</v>
      </c>
      <c r="C1186" s="339"/>
      <c r="D1186" s="339"/>
      <c r="E1186" s="339"/>
      <c r="F1186" s="5"/>
      <c r="G1186" s="5"/>
    </row>
    <row r="1187" spans="1:7" x14ac:dyDescent="0.25">
      <c r="A1187" s="72" t="s">
        <v>4</v>
      </c>
      <c r="B1187" s="55"/>
      <c r="C1187" s="5"/>
      <c r="D1187" s="5"/>
      <c r="E1187" s="5"/>
      <c r="F1187" s="5"/>
      <c r="G1187" s="5"/>
    </row>
    <row r="1188" spans="1:7" x14ac:dyDescent="0.25">
      <c r="A1188" s="6"/>
      <c r="B1188" s="12"/>
      <c r="C1188" s="9"/>
      <c r="D1188" s="335" t="s">
        <v>6</v>
      </c>
      <c r="E1188" s="336"/>
      <c r="F1188" s="335"/>
      <c r="G1188" s="7"/>
    </row>
    <row r="1189" spans="1:7" ht="31.5" x14ac:dyDescent="0.25">
      <c r="A1189" s="10" t="s">
        <v>7</v>
      </c>
      <c r="B1189" s="11" t="s">
        <v>8</v>
      </c>
      <c r="C1189" s="221" t="s">
        <v>9</v>
      </c>
      <c r="D1189" s="12" t="s">
        <v>10</v>
      </c>
      <c r="E1189" s="56" t="s">
        <v>11</v>
      </c>
      <c r="F1189" s="12" t="s">
        <v>12</v>
      </c>
      <c r="G1189" s="222" t="s">
        <v>13</v>
      </c>
    </row>
    <row r="1190" spans="1:7" x14ac:dyDescent="0.25">
      <c r="A1190" s="57" t="s">
        <v>14</v>
      </c>
      <c r="B1190" s="58" t="s">
        <v>15</v>
      </c>
      <c r="C1190" s="59" t="s">
        <v>16</v>
      </c>
      <c r="D1190" s="58" t="s">
        <v>17</v>
      </c>
      <c r="E1190" s="60" t="s">
        <v>18</v>
      </c>
      <c r="F1190" s="59" t="s">
        <v>19</v>
      </c>
      <c r="G1190" s="58" t="s">
        <v>20</v>
      </c>
    </row>
    <row r="1191" spans="1:7" x14ac:dyDescent="0.25">
      <c r="A1191" s="61" t="s">
        <v>21</v>
      </c>
      <c r="B1191" s="62"/>
      <c r="C1191" s="63"/>
      <c r="D1191" s="64"/>
      <c r="E1191" s="63"/>
      <c r="F1191" s="64"/>
      <c r="G1191" s="65"/>
    </row>
    <row r="1192" spans="1:7" x14ac:dyDescent="0.25">
      <c r="A1192" s="66" t="s">
        <v>22</v>
      </c>
      <c r="B1192" s="25"/>
      <c r="C1192" s="14"/>
      <c r="D1192" s="13"/>
      <c r="E1192" s="14"/>
      <c r="F1192" s="13"/>
      <c r="G1192" s="15"/>
    </row>
    <row r="1193" spans="1:7" s="164" customFormat="1" ht="22.5" x14ac:dyDescent="0.2">
      <c r="A1193" s="167" t="s">
        <v>281</v>
      </c>
      <c r="B1193" s="168" t="s">
        <v>325</v>
      </c>
      <c r="C1193" s="169">
        <v>937672.15</v>
      </c>
      <c r="D1193" s="170">
        <v>486420</v>
      </c>
      <c r="E1193" s="169">
        <v>486420</v>
      </c>
      <c r="F1193" s="170">
        <v>972840</v>
      </c>
      <c r="G1193" s="171">
        <v>1016628</v>
      </c>
    </row>
    <row r="1194" spans="1:7" s="164" customFormat="1" ht="22.5" x14ac:dyDescent="0.2">
      <c r="A1194" s="167" t="s">
        <v>283</v>
      </c>
      <c r="B1194" s="168" t="s">
        <v>327</v>
      </c>
      <c r="C1194" s="169">
        <v>24000</v>
      </c>
      <c r="D1194" s="170">
        <v>12000</v>
      </c>
      <c r="E1194" s="169">
        <v>12000</v>
      </c>
      <c r="F1194" s="170">
        <v>24000</v>
      </c>
      <c r="G1194" s="171">
        <v>24000</v>
      </c>
    </row>
    <row r="1195" spans="1:7" s="164" customFormat="1" ht="22.5" x14ac:dyDescent="0.2">
      <c r="A1195" s="167" t="s">
        <v>284</v>
      </c>
      <c r="B1195" s="168" t="s">
        <v>328</v>
      </c>
      <c r="C1195" s="169">
        <v>81000</v>
      </c>
      <c r="D1195" s="170">
        <v>40500</v>
      </c>
      <c r="E1195" s="169">
        <v>40500</v>
      </c>
      <c r="F1195" s="170">
        <v>81000</v>
      </c>
      <c r="G1195" s="171">
        <v>91800</v>
      </c>
    </row>
    <row r="1196" spans="1:7" s="164" customFormat="1" ht="22.5" x14ac:dyDescent="0.2">
      <c r="A1196" s="167" t="s">
        <v>285</v>
      </c>
      <c r="B1196" s="168" t="s">
        <v>329</v>
      </c>
      <c r="C1196" s="169">
        <v>81000</v>
      </c>
      <c r="D1196" s="170">
        <v>40500</v>
      </c>
      <c r="E1196" s="169">
        <v>40500</v>
      </c>
      <c r="F1196" s="170">
        <v>81000</v>
      </c>
      <c r="G1196" s="171">
        <v>91800</v>
      </c>
    </row>
    <row r="1197" spans="1:7" s="164" customFormat="1" ht="22.5" x14ac:dyDescent="0.2">
      <c r="A1197" s="167" t="s">
        <v>286</v>
      </c>
      <c r="B1197" s="168" t="s">
        <v>330</v>
      </c>
      <c r="C1197" s="169">
        <v>6000</v>
      </c>
      <c r="D1197" s="170">
        <v>6000</v>
      </c>
      <c r="E1197" s="169">
        <v>0</v>
      </c>
      <c r="F1197" s="170">
        <v>6000</v>
      </c>
      <c r="G1197" s="171">
        <v>7000</v>
      </c>
    </row>
    <row r="1198" spans="1:7" s="164" customFormat="1" ht="22.5" x14ac:dyDescent="0.2">
      <c r="A1198" s="167" t="s">
        <v>289</v>
      </c>
      <c r="B1198" s="168" t="s">
        <v>331</v>
      </c>
      <c r="C1198" s="169">
        <v>0</v>
      </c>
      <c r="D1198" s="170">
        <v>0</v>
      </c>
      <c r="E1198" s="169">
        <v>5000</v>
      </c>
      <c r="F1198" s="170">
        <v>5000</v>
      </c>
      <c r="G1198" s="175">
        <v>0</v>
      </c>
    </row>
    <row r="1199" spans="1:7" s="164" customFormat="1" ht="22.5" x14ac:dyDescent="0.2">
      <c r="A1199" s="167" t="s">
        <v>292</v>
      </c>
      <c r="B1199" s="168" t="s">
        <v>333</v>
      </c>
      <c r="C1199" s="169">
        <v>159138</v>
      </c>
      <c r="D1199" s="170">
        <v>81070</v>
      </c>
      <c r="E1199" s="169">
        <v>81070</v>
      </c>
      <c r="F1199" s="170">
        <v>162140</v>
      </c>
      <c r="G1199" s="171">
        <v>169438</v>
      </c>
    </row>
    <row r="1200" spans="1:7" s="164" customFormat="1" ht="22.5" x14ac:dyDescent="0.2">
      <c r="A1200" s="167" t="s">
        <v>293</v>
      </c>
      <c r="B1200" s="168" t="s">
        <v>334</v>
      </c>
      <c r="C1200" s="169">
        <v>5000</v>
      </c>
      <c r="D1200" s="170">
        <v>0</v>
      </c>
      <c r="E1200" s="169">
        <v>5000</v>
      </c>
      <c r="F1200" s="170">
        <v>5000</v>
      </c>
      <c r="G1200" s="171">
        <v>5000</v>
      </c>
    </row>
    <row r="1201" spans="1:7" s="164" customFormat="1" ht="22.5" x14ac:dyDescent="0.2">
      <c r="A1201" s="167" t="s">
        <v>294</v>
      </c>
      <c r="B1201" s="168" t="s">
        <v>335</v>
      </c>
      <c r="C1201" s="169">
        <v>23333.33</v>
      </c>
      <c r="D1201" s="170">
        <v>0</v>
      </c>
      <c r="E1201" s="169">
        <v>0</v>
      </c>
      <c r="F1201" s="170">
        <v>0</v>
      </c>
      <c r="G1201" s="175">
        <v>0</v>
      </c>
    </row>
    <row r="1202" spans="1:7" s="164" customFormat="1" ht="22.5" x14ac:dyDescent="0.2">
      <c r="A1202" s="167" t="s">
        <v>295</v>
      </c>
      <c r="B1202" s="168" t="s">
        <v>336</v>
      </c>
      <c r="C1202" s="169">
        <v>114579.36</v>
      </c>
      <c r="D1202" s="170">
        <v>58370.400000000001</v>
      </c>
      <c r="E1202" s="169">
        <v>58370.400000000001</v>
      </c>
      <c r="F1202" s="170">
        <v>116740.8</v>
      </c>
      <c r="G1202" s="171">
        <v>121995.36</v>
      </c>
    </row>
    <row r="1203" spans="1:7" s="164" customFormat="1" ht="22.5" x14ac:dyDescent="0.2">
      <c r="A1203" s="167" t="s">
        <v>296</v>
      </c>
      <c r="B1203" s="168" t="s">
        <v>337</v>
      </c>
      <c r="C1203" s="169">
        <v>1200</v>
      </c>
      <c r="D1203" s="170">
        <v>1100</v>
      </c>
      <c r="E1203" s="169">
        <v>100</v>
      </c>
      <c r="F1203" s="170">
        <v>1200</v>
      </c>
      <c r="G1203" s="171">
        <v>2400</v>
      </c>
    </row>
    <row r="1204" spans="1:7" s="164" customFormat="1" ht="22.5" x14ac:dyDescent="0.2">
      <c r="A1204" s="167" t="s">
        <v>297</v>
      </c>
      <c r="B1204" s="168" t="s">
        <v>338</v>
      </c>
      <c r="C1204" s="169">
        <v>19200</v>
      </c>
      <c r="D1204" s="170">
        <v>12160.5</v>
      </c>
      <c r="E1204" s="169">
        <v>12160.5</v>
      </c>
      <c r="F1204" s="170">
        <v>24321</v>
      </c>
      <c r="G1204" s="171">
        <v>25415.7</v>
      </c>
    </row>
    <row r="1205" spans="1:7" s="164" customFormat="1" ht="22.5" x14ac:dyDescent="0.2">
      <c r="A1205" s="167" t="s">
        <v>298</v>
      </c>
      <c r="B1205" s="168" t="s">
        <v>339</v>
      </c>
      <c r="C1205" s="169">
        <v>1200</v>
      </c>
      <c r="D1205" s="170">
        <v>600</v>
      </c>
      <c r="E1205" s="169">
        <v>600</v>
      </c>
      <c r="F1205" s="170">
        <v>1200</v>
      </c>
      <c r="G1205" s="171">
        <v>1200</v>
      </c>
    </row>
    <row r="1206" spans="1:7" s="164" customFormat="1" ht="13.5" x14ac:dyDescent="0.2">
      <c r="A1206" s="235" t="s">
        <v>421</v>
      </c>
      <c r="B1206" s="168"/>
      <c r="C1206" s="293"/>
      <c r="D1206" s="170"/>
      <c r="E1206" s="169"/>
      <c r="F1206" s="170"/>
      <c r="G1206" s="225"/>
    </row>
    <row r="1207" spans="1:7" s="164" customFormat="1" ht="22.5" x14ac:dyDescent="0.2">
      <c r="A1207" s="167" t="s">
        <v>422</v>
      </c>
      <c r="B1207" s="191" t="s">
        <v>52</v>
      </c>
      <c r="C1207" s="209">
        <v>2161.44</v>
      </c>
      <c r="D1207" s="170">
        <v>0</v>
      </c>
      <c r="E1207" s="169">
        <v>0</v>
      </c>
      <c r="F1207" s="170">
        <v>0</v>
      </c>
      <c r="G1207" s="175">
        <v>0</v>
      </c>
    </row>
    <row r="1208" spans="1:7" s="164" customFormat="1" ht="11.25" x14ac:dyDescent="0.2">
      <c r="A1208" s="167" t="s">
        <v>340</v>
      </c>
      <c r="B1208" s="179" t="s">
        <v>56</v>
      </c>
      <c r="C1208" s="169">
        <v>38169.85</v>
      </c>
      <c r="D1208" s="170">
        <v>39069.82</v>
      </c>
      <c r="E1208" s="169">
        <v>0</v>
      </c>
      <c r="F1208" s="170">
        <v>39069.82</v>
      </c>
      <c r="G1208" s="171">
        <v>20414.189999999999</v>
      </c>
    </row>
    <row r="1209" spans="1:7" s="164" customFormat="1" ht="11.25" x14ac:dyDescent="0.2">
      <c r="A1209" s="167" t="s">
        <v>410</v>
      </c>
      <c r="B1209" s="179" t="s">
        <v>58</v>
      </c>
      <c r="C1209" s="277">
        <v>0</v>
      </c>
      <c r="D1209" s="226">
        <v>0</v>
      </c>
      <c r="E1209" s="277">
        <v>0</v>
      </c>
      <c r="F1209" s="226">
        <v>0</v>
      </c>
      <c r="G1209" s="276">
        <v>11542.36</v>
      </c>
    </row>
    <row r="1210" spans="1:7" x14ac:dyDescent="0.25">
      <c r="A1210" s="24"/>
      <c r="B1210" s="17"/>
      <c r="C1210" s="70"/>
      <c r="D1210" s="23"/>
      <c r="E1210" s="93"/>
      <c r="F1210" s="23"/>
      <c r="G1210" s="271"/>
    </row>
    <row r="1211" spans="1:7" x14ac:dyDescent="0.25">
      <c r="A1211" s="26" t="s">
        <v>202</v>
      </c>
      <c r="B1211" s="25"/>
      <c r="C1211" s="78">
        <f>SUM(C1193:C1210)</f>
        <v>1493654.1300000001</v>
      </c>
      <c r="D1211" s="79">
        <f>SUM(D1193:D1210)</f>
        <v>777790.72</v>
      </c>
      <c r="E1211" s="78">
        <f>SUM(E1193:E1210)</f>
        <v>741720.9</v>
      </c>
      <c r="F1211" s="79">
        <f>SUM(F1193:F1210)</f>
        <v>1519511.62</v>
      </c>
      <c r="G1211" s="80">
        <f>SUM(G1193:G1210)</f>
        <v>1588633.61</v>
      </c>
    </row>
    <row r="1212" spans="1:7" x14ac:dyDescent="0.25">
      <c r="A1212" s="69" t="s">
        <v>207</v>
      </c>
      <c r="B1212" s="25"/>
      <c r="C1212" s="93"/>
      <c r="D1212" s="67"/>
      <c r="E1212" s="93"/>
      <c r="F1212" s="67"/>
      <c r="G1212" s="98"/>
    </row>
    <row r="1213" spans="1:7" s="164" customFormat="1" ht="22.5" x14ac:dyDescent="0.2">
      <c r="A1213" s="167" t="s">
        <v>304</v>
      </c>
      <c r="B1213" s="168" t="s">
        <v>341</v>
      </c>
      <c r="C1213" s="169">
        <v>40778.68</v>
      </c>
      <c r="D1213" s="170">
        <v>0</v>
      </c>
      <c r="E1213" s="169">
        <v>20000</v>
      </c>
      <c r="F1213" s="170">
        <v>20000</v>
      </c>
      <c r="G1213" s="175">
        <v>20000</v>
      </c>
    </row>
    <row r="1214" spans="1:7" s="164" customFormat="1" ht="22.5" x14ac:dyDescent="0.2">
      <c r="A1214" s="167" t="s">
        <v>306</v>
      </c>
      <c r="B1214" s="168" t="s">
        <v>343</v>
      </c>
      <c r="C1214" s="169">
        <v>16922.73</v>
      </c>
      <c r="D1214" s="170">
        <v>0</v>
      </c>
      <c r="E1214" s="169">
        <v>20000</v>
      </c>
      <c r="F1214" s="170">
        <v>20000</v>
      </c>
      <c r="G1214" s="175">
        <v>20000</v>
      </c>
    </row>
    <row r="1215" spans="1:7" s="164" customFormat="1" ht="22.5" x14ac:dyDescent="0.2">
      <c r="A1215" s="167" t="s">
        <v>344</v>
      </c>
      <c r="B1215" s="168" t="s">
        <v>345</v>
      </c>
      <c r="C1215" s="169">
        <v>29693</v>
      </c>
      <c r="D1215" s="170">
        <v>0</v>
      </c>
      <c r="E1215" s="169">
        <v>50000</v>
      </c>
      <c r="F1215" s="170">
        <v>50000</v>
      </c>
      <c r="G1215" s="175">
        <v>50000</v>
      </c>
    </row>
    <row r="1216" spans="1:7" s="164" customFormat="1" ht="22.5" x14ac:dyDescent="0.2">
      <c r="A1216" s="167" t="s">
        <v>310</v>
      </c>
      <c r="B1216" s="168" t="s">
        <v>348</v>
      </c>
      <c r="C1216" s="169">
        <v>330</v>
      </c>
      <c r="D1216" s="170">
        <v>0</v>
      </c>
      <c r="E1216" s="169">
        <v>25000</v>
      </c>
      <c r="F1216" s="170">
        <v>25000</v>
      </c>
      <c r="G1216" s="175">
        <v>25000</v>
      </c>
    </row>
    <row r="1217" spans="1:7" s="164" customFormat="1" ht="22.5" x14ac:dyDescent="0.2">
      <c r="A1217" s="167" t="s">
        <v>313</v>
      </c>
      <c r="B1217" s="168" t="s">
        <v>350</v>
      </c>
      <c r="C1217" s="169">
        <v>17415.87</v>
      </c>
      <c r="D1217" s="170">
        <v>0</v>
      </c>
      <c r="E1217" s="169">
        <v>18000</v>
      </c>
      <c r="F1217" s="170">
        <v>18000</v>
      </c>
      <c r="G1217" s="173">
        <v>18000</v>
      </c>
    </row>
    <row r="1218" spans="1:7" s="164" customFormat="1" ht="22.5" x14ac:dyDescent="0.2">
      <c r="A1218" s="167" t="s">
        <v>314</v>
      </c>
      <c r="B1218" s="168" t="s">
        <v>351</v>
      </c>
      <c r="C1218" s="169">
        <v>5708.49</v>
      </c>
      <c r="D1218" s="170">
        <v>0</v>
      </c>
      <c r="E1218" s="169">
        <v>0</v>
      </c>
      <c r="F1218" s="170">
        <v>0</v>
      </c>
      <c r="G1218" s="175">
        <v>0</v>
      </c>
    </row>
    <row r="1219" spans="1:7" s="164" customFormat="1" ht="22.5" x14ac:dyDescent="0.2">
      <c r="A1219" s="167" t="s">
        <v>357</v>
      </c>
      <c r="B1219" s="168" t="s">
        <v>358</v>
      </c>
      <c r="C1219" s="169">
        <v>25000</v>
      </c>
      <c r="D1219" s="170">
        <v>0</v>
      </c>
      <c r="E1219" s="169">
        <v>0</v>
      </c>
      <c r="F1219" s="170">
        <v>0</v>
      </c>
      <c r="G1219" s="175">
        <v>0</v>
      </c>
    </row>
    <row r="1220" spans="1:7" s="164" customFormat="1" ht="22.5" x14ac:dyDescent="0.2">
      <c r="A1220" s="167" t="s">
        <v>355</v>
      </c>
      <c r="B1220" s="168" t="s">
        <v>356</v>
      </c>
      <c r="C1220" s="169">
        <v>0</v>
      </c>
      <c r="D1220" s="170">
        <v>39200</v>
      </c>
      <c r="E1220" s="169">
        <v>13600</v>
      </c>
      <c r="F1220" s="170">
        <v>52800</v>
      </c>
      <c r="G1220" s="175">
        <v>52800</v>
      </c>
    </row>
    <row r="1221" spans="1:7" s="164" customFormat="1" ht="22.5" x14ac:dyDescent="0.2">
      <c r="A1221" s="167" t="s">
        <v>366</v>
      </c>
      <c r="B1221" s="168" t="s">
        <v>367</v>
      </c>
      <c r="C1221" s="183">
        <v>27900</v>
      </c>
      <c r="D1221" s="184">
        <v>0</v>
      </c>
      <c r="E1221" s="183">
        <v>30000</v>
      </c>
      <c r="F1221" s="184">
        <v>30000</v>
      </c>
      <c r="G1221" s="185">
        <v>30000</v>
      </c>
    </row>
    <row r="1222" spans="1:7" x14ac:dyDescent="0.25">
      <c r="A1222" s="18"/>
      <c r="B1222" s="17"/>
      <c r="C1222" s="70"/>
      <c r="D1222" s="23"/>
      <c r="E1222" s="93"/>
      <c r="F1222" s="122"/>
      <c r="G1222" s="119"/>
    </row>
    <row r="1223" spans="1:7" x14ac:dyDescent="0.25">
      <c r="A1223" s="26" t="s">
        <v>194</v>
      </c>
      <c r="B1223" s="25"/>
      <c r="C1223" s="78">
        <f>SUM(C1213:C1222)</f>
        <v>163748.77000000002</v>
      </c>
      <c r="D1223" s="79">
        <f>SUM(D1213:D1222)</f>
        <v>39200</v>
      </c>
      <c r="E1223" s="78">
        <f>SUM(E1213:E1222)</f>
        <v>176600</v>
      </c>
      <c r="F1223" s="79">
        <f>SUM(F1213:F1222)</f>
        <v>215800</v>
      </c>
      <c r="G1223" s="80">
        <f>SUM(G1213:G1222)</f>
        <v>215800</v>
      </c>
    </row>
    <row r="1224" spans="1:7" x14ac:dyDescent="0.25">
      <c r="A1224" s="26" t="s">
        <v>195</v>
      </c>
      <c r="B1224" s="25"/>
      <c r="C1224" s="14"/>
      <c r="D1224" s="13"/>
      <c r="E1224" s="14"/>
      <c r="F1224" s="67"/>
      <c r="G1224" s="98"/>
    </row>
    <row r="1225" spans="1:7" x14ac:dyDescent="0.25">
      <c r="A1225" s="18"/>
      <c r="B1225" s="17"/>
      <c r="C1225" s="70"/>
      <c r="D1225" s="23"/>
      <c r="E1225" s="22"/>
      <c r="F1225" s="23"/>
      <c r="G1225" s="271"/>
    </row>
    <row r="1226" spans="1:7" x14ac:dyDescent="0.25">
      <c r="A1226" s="18"/>
      <c r="B1226" s="17"/>
      <c r="C1226" s="70"/>
      <c r="D1226" s="23"/>
      <c r="E1226" s="22"/>
      <c r="F1226" s="23"/>
      <c r="G1226" s="271"/>
    </row>
    <row r="1227" spans="1:7" x14ac:dyDescent="0.25">
      <c r="A1227" s="18"/>
      <c r="B1227" s="17"/>
      <c r="C1227" s="70"/>
      <c r="D1227" s="23"/>
      <c r="E1227" s="93"/>
      <c r="F1227" s="23"/>
      <c r="G1227" s="271"/>
    </row>
    <row r="1228" spans="1:7" x14ac:dyDescent="0.25">
      <c r="A1228" s="26" t="s">
        <v>196</v>
      </c>
      <c r="B1228" s="25"/>
      <c r="C1228" s="78">
        <f>SUM(C1225:C1226)</f>
        <v>0</v>
      </c>
      <c r="D1228" s="79"/>
      <c r="E1228" s="78">
        <f>SUM(E1225:E1226)</f>
        <v>0</v>
      </c>
      <c r="F1228" s="79">
        <f>SUM(F1225:F1226)</f>
        <v>0</v>
      </c>
      <c r="G1228" s="80">
        <f>SUM(G1225:G1226)</f>
        <v>0</v>
      </c>
    </row>
    <row r="1229" spans="1:7" x14ac:dyDescent="0.25">
      <c r="A1229" s="26"/>
      <c r="B1229" s="25"/>
      <c r="C1229" s="78"/>
      <c r="D1229" s="79"/>
      <c r="E1229" s="78"/>
      <c r="F1229" s="79"/>
      <c r="G1229" s="80"/>
    </row>
    <row r="1230" spans="1:7" x14ac:dyDescent="0.25">
      <c r="A1230" s="38" t="s">
        <v>185</v>
      </c>
      <c r="B1230" s="120"/>
      <c r="C1230" s="83">
        <f>SUM(C1211+C1223+C1228)</f>
        <v>1657402.9000000001</v>
      </c>
      <c r="D1230" s="83">
        <f>SUM(D1211+D1223+D1228)</f>
        <v>816990.71999999997</v>
      </c>
      <c r="E1230" s="84">
        <f>SUM(E1211+E1223+E1228)</f>
        <v>918320.9</v>
      </c>
      <c r="F1230" s="83">
        <f>SUM(F1211+F1223+F1228)</f>
        <v>1735311.62</v>
      </c>
      <c r="G1230" s="85">
        <f>SUM(G1211+G1223+G1228)</f>
        <v>1804433.61</v>
      </c>
    </row>
    <row r="1231" spans="1:7" x14ac:dyDescent="0.25">
      <c r="A1231" s="26"/>
      <c r="B1231" s="96"/>
      <c r="C1231" s="78"/>
      <c r="D1231" s="78"/>
      <c r="E1231" s="78"/>
      <c r="F1231" s="78"/>
      <c r="G1231" s="80"/>
    </row>
    <row r="1232" spans="1:7" x14ac:dyDescent="0.25">
      <c r="A1232" s="24" t="s">
        <v>165</v>
      </c>
      <c r="B1232" s="42"/>
      <c r="C1232" s="40"/>
      <c r="D1232" s="40"/>
      <c r="E1232" s="40"/>
      <c r="F1232" s="40"/>
      <c r="G1232" s="41"/>
    </row>
    <row r="1233" spans="1:7" x14ac:dyDescent="0.25">
      <c r="A1233" s="39"/>
      <c r="B1233" s="42"/>
      <c r="C1233" s="40"/>
      <c r="D1233" s="40"/>
      <c r="E1233" s="40"/>
      <c r="F1233" s="40"/>
      <c r="G1233" s="41"/>
    </row>
    <row r="1234" spans="1:7" ht="23.25" x14ac:dyDescent="0.25">
      <c r="A1234" s="39" t="s">
        <v>166</v>
      </c>
      <c r="B1234" s="42" t="s">
        <v>167</v>
      </c>
      <c r="C1234" s="40"/>
      <c r="D1234" s="40"/>
      <c r="E1234" s="43" t="s">
        <v>168</v>
      </c>
      <c r="F1234" s="14"/>
      <c r="G1234" s="41"/>
    </row>
    <row r="1235" spans="1:7" x14ac:dyDescent="0.25">
      <c r="A1235" s="39"/>
      <c r="B1235" s="42"/>
      <c r="C1235" s="40"/>
      <c r="D1235" s="40"/>
      <c r="E1235" s="43"/>
      <c r="F1235" s="14"/>
      <c r="G1235" s="41"/>
    </row>
    <row r="1236" spans="1:7" ht="22.5" x14ac:dyDescent="0.25">
      <c r="A1236" s="87" t="s">
        <v>231</v>
      </c>
      <c r="C1236" s="337" t="s">
        <v>187</v>
      </c>
      <c r="D1236" s="337"/>
      <c r="E1236" s="14"/>
      <c r="F1236" s="337" t="s">
        <v>188</v>
      </c>
      <c r="G1236" s="338"/>
    </row>
    <row r="1237" spans="1:7" x14ac:dyDescent="0.25">
      <c r="A1237" s="44"/>
      <c r="B1237" s="89"/>
      <c r="C1237" s="45"/>
      <c r="D1237" s="45"/>
      <c r="E1237" s="45"/>
      <c r="F1237" s="45"/>
      <c r="G1237" s="46"/>
    </row>
    <row r="1238" spans="1:7" x14ac:dyDescent="0.25">
      <c r="A1238" s="40"/>
      <c r="B1238" s="96"/>
      <c r="C1238" s="40"/>
      <c r="D1238" s="40"/>
      <c r="E1238" s="40"/>
      <c r="F1238" s="40"/>
      <c r="G1238" s="40"/>
    </row>
    <row r="1239" spans="1:7" x14ac:dyDescent="0.25">
      <c r="A1239" s="40"/>
      <c r="B1239" s="96"/>
      <c r="C1239" s="40"/>
      <c r="D1239" s="40"/>
      <c r="E1239" s="40"/>
      <c r="F1239" s="40"/>
      <c r="G1239" s="40"/>
    </row>
    <row r="1240" spans="1:7" x14ac:dyDescent="0.25">
      <c r="A1240" s="40"/>
      <c r="B1240" s="96"/>
      <c r="C1240" s="40"/>
      <c r="D1240" s="40"/>
      <c r="E1240" s="40"/>
      <c r="F1240" s="40"/>
      <c r="G1240" s="40"/>
    </row>
    <row r="1241" spans="1:7" ht="24.75" x14ac:dyDescent="0.25">
      <c r="A1241" s="47" t="s">
        <v>175</v>
      </c>
      <c r="B1241" s="48"/>
      <c r="C1241" s="49"/>
      <c r="D1241" s="49"/>
      <c r="E1241" s="49"/>
      <c r="F1241" s="2" t="s">
        <v>189</v>
      </c>
      <c r="G1241" s="49"/>
    </row>
    <row r="1242" spans="1:7" ht="33" x14ac:dyDescent="0.25">
      <c r="A1242" s="50" t="s">
        <v>177</v>
      </c>
      <c r="B1242" s="51"/>
      <c r="C1242" s="52"/>
      <c r="D1242" s="52"/>
      <c r="E1242" s="52"/>
      <c r="F1242" s="52"/>
      <c r="G1242" s="52"/>
    </row>
    <row r="1243" spans="1:7" x14ac:dyDescent="0.25">
      <c r="A1243" s="332" t="s">
        <v>1</v>
      </c>
      <c r="B1243" s="332"/>
      <c r="C1243" s="332"/>
      <c r="D1243" s="332"/>
      <c r="E1243" s="332"/>
      <c r="F1243" s="332"/>
      <c r="G1243" s="332"/>
    </row>
    <row r="1244" spans="1:7" x14ac:dyDescent="0.25">
      <c r="A1244" s="53" t="s">
        <v>2</v>
      </c>
      <c r="B1244" s="328" t="s">
        <v>280</v>
      </c>
      <c r="C1244" s="328"/>
      <c r="D1244" s="328"/>
      <c r="E1244" s="328"/>
      <c r="F1244" s="54"/>
      <c r="G1244" s="54"/>
    </row>
    <row r="1245" spans="1:7" x14ac:dyDescent="0.25">
      <c r="A1245" s="72" t="s">
        <v>3</v>
      </c>
      <c r="B1245" s="339" t="s">
        <v>232</v>
      </c>
      <c r="C1245" s="339"/>
      <c r="D1245" s="339"/>
      <c r="E1245" s="339"/>
      <c r="F1245" s="91"/>
      <c r="G1245" s="5"/>
    </row>
    <row r="1246" spans="1:7" x14ac:dyDescent="0.25">
      <c r="A1246" s="72" t="s">
        <v>4</v>
      </c>
      <c r="B1246" s="55"/>
      <c r="C1246" s="5"/>
      <c r="D1246" s="5"/>
      <c r="E1246" s="5"/>
      <c r="F1246" s="5"/>
      <c r="G1246" s="5"/>
    </row>
    <row r="1247" spans="1:7" x14ac:dyDescent="0.25">
      <c r="A1247" s="6"/>
      <c r="B1247" s="12"/>
      <c r="C1247" s="9"/>
      <c r="D1247" s="335" t="s">
        <v>6</v>
      </c>
      <c r="E1247" s="336"/>
      <c r="F1247" s="335"/>
      <c r="G1247" s="7"/>
    </row>
    <row r="1248" spans="1:7" ht="31.5" x14ac:dyDescent="0.25">
      <c r="A1248" s="10" t="s">
        <v>7</v>
      </c>
      <c r="B1248" s="11" t="s">
        <v>8</v>
      </c>
      <c r="C1248" s="221" t="s">
        <v>9</v>
      </c>
      <c r="D1248" s="12" t="s">
        <v>10</v>
      </c>
      <c r="E1248" s="56" t="s">
        <v>11</v>
      </c>
      <c r="F1248" s="12" t="s">
        <v>12</v>
      </c>
      <c r="G1248" s="222" t="s">
        <v>13</v>
      </c>
    </row>
    <row r="1249" spans="1:7" x14ac:dyDescent="0.25">
      <c r="A1249" s="57" t="s">
        <v>14</v>
      </c>
      <c r="B1249" s="58" t="s">
        <v>15</v>
      </c>
      <c r="C1249" s="59" t="s">
        <v>16</v>
      </c>
      <c r="D1249" s="58" t="s">
        <v>17</v>
      </c>
      <c r="E1249" s="60" t="s">
        <v>18</v>
      </c>
      <c r="F1249" s="59" t="s">
        <v>19</v>
      </c>
      <c r="G1249" s="58" t="s">
        <v>20</v>
      </c>
    </row>
    <row r="1250" spans="1:7" x14ac:dyDescent="0.25">
      <c r="A1250" s="61" t="s">
        <v>21</v>
      </c>
      <c r="B1250" s="62"/>
      <c r="C1250" s="63"/>
      <c r="D1250" s="64"/>
      <c r="E1250" s="63"/>
      <c r="F1250" s="64"/>
      <c r="G1250" s="65"/>
    </row>
    <row r="1251" spans="1:7" x14ac:dyDescent="0.25">
      <c r="A1251" s="69" t="s">
        <v>233</v>
      </c>
      <c r="B1251" s="25"/>
      <c r="C1251" s="14"/>
      <c r="D1251" s="13"/>
      <c r="E1251" s="14"/>
      <c r="F1251" s="13"/>
      <c r="G1251" s="15"/>
    </row>
    <row r="1252" spans="1:7" s="164" customFormat="1" ht="22.5" x14ac:dyDescent="0.2">
      <c r="A1252" s="167" t="s">
        <v>304</v>
      </c>
      <c r="B1252" s="168" t="s">
        <v>341</v>
      </c>
      <c r="C1252" s="169">
        <v>113713.56</v>
      </c>
      <c r="D1252" s="170">
        <v>99916</v>
      </c>
      <c r="E1252" s="169">
        <v>20084</v>
      </c>
      <c r="F1252" s="170">
        <v>120000</v>
      </c>
      <c r="G1252" s="173">
        <v>120000</v>
      </c>
    </row>
    <row r="1253" spans="1:7" s="164" customFormat="1" ht="22.5" x14ac:dyDescent="0.2">
      <c r="A1253" s="167" t="s">
        <v>306</v>
      </c>
      <c r="B1253" s="168" t="s">
        <v>343</v>
      </c>
      <c r="C1253" s="169">
        <v>28922.73</v>
      </c>
      <c r="D1253" s="170">
        <v>32000</v>
      </c>
      <c r="E1253" s="169">
        <v>18000</v>
      </c>
      <c r="F1253" s="170">
        <v>50000</v>
      </c>
      <c r="G1253" s="173">
        <v>50000</v>
      </c>
    </row>
    <row r="1254" spans="1:7" s="164" customFormat="1" ht="22.5" x14ac:dyDescent="0.2">
      <c r="A1254" s="167" t="s">
        <v>344</v>
      </c>
      <c r="B1254" s="168" t="s">
        <v>345</v>
      </c>
      <c r="C1254" s="169">
        <v>64788</v>
      </c>
      <c r="D1254" s="170">
        <v>0</v>
      </c>
      <c r="E1254" s="169">
        <v>50000</v>
      </c>
      <c r="F1254" s="170">
        <v>50000</v>
      </c>
      <c r="G1254" s="173">
        <v>50000</v>
      </c>
    </row>
    <row r="1255" spans="1:7" s="164" customFormat="1" ht="22.5" x14ac:dyDescent="0.2">
      <c r="A1255" s="167" t="s">
        <v>346</v>
      </c>
      <c r="B1255" s="168" t="s">
        <v>347</v>
      </c>
      <c r="C1255" s="169">
        <v>45619.199999999997</v>
      </c>
      <c r="D1255" s="170">
        <v>0</v>
      </c>
      <c r="E1255" s="169">
        <v>45650</v>
      </c>
      <c r="F1255" s="170">
        <v>45650</v>
      </c>
      <c r="G1255" s="173">
        <v>45650</v>
      </c>
    </row>
    <row r="1256" spans="1:7" s="164" customFormat="1" ht="22.5" x14ac:dyDescent="0.2">
      <c r="A1256" s="167" t="s">
        <v>310</v>
      </c>
      <c r="B1256" s="168" t="s">
        <v>348</v>
      </c>
      <c r="C1256" s="169">
        <v>5000</v>
      </c>
      <c r="D1256" s="170">
        <v>5000</v>
      </c>
      <c r="E1256" s="169">
        <v>20000</v>
      </c>
      <c r="F1256" s="170">
        <v>25000</v>
      </c>
      <c r="G1256" s="173">
        <v>25000</v>
      </c>
    </row>
    <row r="1257" spans="1:7" s="164" customFormat="1" ht="22.5" x14ac:dyDescent="0.2">
      <c r="A1257" s="167" t="s">
        <v>441</v>
      </c>
      <c r="B1257" s="168" t="s">
        <v>442</v>
      </c>
      <c r="C1257" s="169">
        <v>180000</v>
      </c>
      <c r="D1257" s="170">
        <v>75000</v>
      </c>
      <c r="E1257" s="169">
        <v>129000</v>
      </c>
      <c r="F1257" s="170">
        <v>204000</v>
      </c>
      <c r="G1257" s="173">
        <v>204000</v>
      </c>
    </row>
    <row r="1258" spans="1:7" s="164" customFormat="1" ht="22.5" x14ac:dyDescent="0.2">
      <c r="A1258" s="167" t="s">
        <v>355</v>
      </c>
      <c r="B1258" s="168" t="s">
        <v>356</v>
      </c>
      <c r="C1258" s="169">
        <v>0</v>
      </c>
      <c r="D1258" s="170">
        <v>0</v>
      </c>
      <c r="E1258" s="169">
        <v>0</v>
      </c>
      <c r="F1258" s="170">
        <v>0</v>
      </c>
      <c r="G1258" s="175">
        <f>211200/2</f>
        <v>105600</v>
      </c>
    </row>
    <row r="1259" spans="1:7" s="164" customFormat="1" ht="22.5" x14ac:dyDescent="0.2">
      <c r="A1259" s="176" t="s">
        <v>414</v>
      </c>
      <c r="B1259" s="179" t="s">
        <v>105</v>
      </c>
      <c r="C1259" s="169">
        <v>0</v>
      </c>
      <c r="D1259" s="170">
        <v>0</v>
      </c>
      <c r="E1259" s="169">
        <v>18000</v>
      </c>
      <c r="F1259" s="170">
        <v>18000</v>
      </c>
      <c r="G1259" s="173">
        <v>5000</v>
      </c>
    </row>
    <row r="1260" spans="1:7" s="164" customFormat="1" ht="22.5" x14ac:dyDescent="0.2">
      <c r="A1260" s="176" t="s">
        <v>404</v>
      </c>
      <c r="B1260" s="179" t="s">
        <v>105</v>
      </c>
      <c r="C1260" s="169">
        <v>0</v>
      </c>
      <c r="D1260" s="170">
        <v>0</v>
      </c>
      <c r="E1260" s="169">
        <v>0</v>
      </c>
      <c r="F1260" s="170">
        <v>0</v>
      </c>
      <c r="G1260" s="173">
        <v>5000</v>
      </c>
    </row>
    <row r="1261" spans="1:7" s="164" customFormat="1" ht="22.5" x14ac:dyDescent="0.2">
      <c r="A1261" s="167" t="s">
        <v>359</v>
      </c>
      <c r="B1261" s="168" t="s">
        <v>360</v>
      </c>
      <c r="C1261" s="169">
        <v>4170</v>
      </c>
      <c r="D1261" s="170">
        <v>0</v>
      </c>
      <c r="E1261" s="169">
        <v>3000</v>
      </c>
      <c r="F1261" s="170">
        <v>3000</v>
      </c>
      <c r="G1261" s="173">
        <v>7000</v>
      </c>
    </row>
    <row r="1262" spans="1:7" s="164" customFormat="1" ht="22.5" x14ac:dyDescent="0.2">
      <c r="A1262" s="167" t="s">
        <v>366</v>
      </c>
      <c r="B1262" s="168" t="s">
        <v>367</v>
      </c>
      <c r="C1262" s="183">
        <v>6000</v>
      </c>
      <c r="D1262" s="184">
        <v>500</v>
      </c>
      <c r="E1262" s="183">
        <v>9500</v>
      </c>
      <c r="F1262" s="184">
        <v>10000</v>
      </c>
      <c r="G1262" s="185">
        <v>10000</v>
      </c>
    </row>
    <row r="1263" spans="1:7" x14ac:dyDescent="0.25">
      <c r="A1263" s="18"/>
      <c r="B1263" s="17"/>
      <c r="C1263" s="70"/>
      <c r="D1263" s="23"/>
      <c r="E1263" s="93"/>
      <c r="F1263" s="122"/>
      <c r="G1263" s="119"/>
    </row>
    <row r="1264" spans="1:7" x14ac:dyDescent="0.25">
      <c r="A1264" s="26" t="s">
        <v>194</v>
      </c>
      <c r="B1264" s="25"/>
      <c r="C1264" s="78">
        <f>SUM(C1252:C1263)</f>
        <v>448213.49</v>
      </c>
      <c r="D1264" s="79">
        <f>SUM(D1252:D1263)</f>
        <v>212416</v>
      </c>
      <c r="E1264" s="78">
        <f>SUM(E1252:E1263)</f>
        <v>313234</v>
      </c>
      <c r="F1264" s="79">
        <f>SUM(F1252:F1263)</f>
        <v>525650</v>
      </c>
      <c r="G1264" s="80">
        <f>SUM(G1252:G1263)</f>
        <v>627250</v>
      </c>
    </row>
    <row r="1265" spans="1:7" x14ac:dyDescent="0.25">
      <c r="A1265" s="26" t="s">
        <v>195</v>
      </c>
      <c r="B1265" s="25"/>
      <c r="C1265" s="93"/>
      <c r="D1265" s="67"/>
      <c r="E1265" s="93"/>
      <c r="F1265" s="67"/>
      <c r="G1265" s="98"/>
    </row>
    <row r="1266" spans="1:7" s="164" customFormat="1" ht="22.5" x14ac:dyDescent="0.2">
      <c r="A1266" s="176" t="s">
        <v>316</v>
      </c>
      <c r="B1266" s="179" t="s">
        <v>148</v>
      </c>
      <c r="C1266" s="275">
        <v>0</v>
      </c>
      <c r="D1266" s="228">
        <v>0</v>
      </c>
      <c r="E1266" s="275">
        <v>0</v>
      </c>
      <c r="F1266" s="228">
        <v>0</v>
      </c>
      <c r="G1266" s="173">
        <v>90000</v>
      </c>
    </row>
    <row r="1267" spans="1:7" s="164" customFormat="1" ht="22.5" x14ac:dyDescent="0.2">
      <c r="A1267" s="167" t="s">
        <v>390</v>
      </c>
      <c r="B1267" s="168" t="s">
        <v>391</v>
      </c>
      <c r="C1267" s="183">
        <v>60200</v>
      </c>
      <c r="D1267" s="226">
        <v>0</v>
      </c>
      <c r="E1267" s="277">
        <v>0</v>
      </c>
      <c r="F1267" s="226">
        <v>0</v>
      </c>
      <c r="G1267" s="276">
        <v>0</v>
      </c>
    </row>
    <row r="1268" spans="1:7" x14ac:dyDescent="0.25">
      <c r="A1268" s="18"/>
      <c r="B1268" s="17"/>
      <c r="C1268" s="70"/>
      <c r="D1268" s="23"/>
      <c r="E1268" s="93"/>
      <c r="F1268" s="67"/>
      <c r="G1268" s="98"/>
    </row>
    <row r="1269" spans="1:7" x14ac:dyDescent="0.25">
      <c r="A1269" s="26" t="s">
        <v>234</v>
      </c>
      <c r="B1269" s="25"/>
      <c r="C1269" s="78">
        <f>SUM(C1266:C1268)</f>
        <v>60200</v>
      </c>
      <c r="D1269" s="79">
        <f>SUM(D1266:D1268)</f>
        <v>0</v>
      </c>
      <c r="E1269" s="78">
        <f>SUM(E1266:E1268)</f>
        <v>0</v>
      </c>
      <c r="F1269" s="79">
        <f>SUM(F1266:F1268)</f>
        <v>0</v>
      </c>
      <c r="G1269" s="80">
        <f>SUM(G1266:G1268)</f>
        <v>90000</v>
      </c>
    </row>
    <row r="1270" spans="1:7" x14ac:dyDescent="0.25">
      <c r="A1270" s="26"/>
      <c r="B1270" s="25"/>
      <c r="C1270" s="78"/>
      <c r="D1270" s="79"/>
      <c r="E1270" s="78"/>
      <c r="F1270" s="79"/>
      <c r="G1270" s="80"/>
    </row>
    <row r="1271" spans="1:7" x14ac:dyDescent="0.25">
      <c r="A1271" s="38" t="s">
        <v>185</v>
      </c>
      <c r="B1271" s="120"/>
      <c r="C1271" s="83">
        <f>SUM(C1264+C1269)</f>
        <v>508413.49</v>
      </c>
      <c r="D1271" s="83">
        <f>SUM(D1264+D1269)</f>
        <v>212416</v>
      </c>
      <c r="E1271" s="84">
        <f>SUM(E1264+E1269)</f>
        <v>313234</v>
      </c>
      <c r="F1271" s="83">
        <f>SUM(F1264:F1267)</f>
        <v>525650</v>
      </c>
      <c r="G1271" s="85">
        <f>SUM(G1264:G1267)</f>
        <v>717250</v>
      </c>
    </row>
    <row r="1272" spans="1:7" x14ac:dyDescent="0.25">
      <c r="A1272" s="39"/>
      <c r="B1272" s="42"/>
      <c r="C1272" s="240"/>
      <c r="D1272" s="240"/>
      <c r="E1272" s="240"/>
      <c r="F1272" s="240"/>
      <c r="G1272" s="227"/>
    </row>
    <row r="1273" spans="1:7" x14ac:dyDescent="0.25">
      <c r="A1273" s="24" t="s">
        <v>165</v>
      </c>
      <c r="B1273" s="42"/>
      <c r="C1273" s="40"/>
      <c r="D1273" s="40"/>
      <c r="E1273" s="40"/>
      <c r="F1273" s="40"/>
      <c r="G1273" s="41"/>
    </row>
    <row r="1274" spans="1:7" x14ac:dyDescent="0.25">
      <c r="A1274" s="39"/>
      <c r="B1274" s="42"/>
      <c r="C1274" s="40"/>
      <c r="D1274" s="40"/>
      <c r="E1274" s="40"/>
      <c r="F1274" s="40"/>
      <c r="G1274" s="41"/>
    </row>
    <row r="1275" spans="1:7" ht="23.25" x14ac:dyDescent="0.25">
      <c r="A1275" s="39" t="s">
        <v>166</v>
      </c>
      <c r="B1275" s="42" t="s">
        <v>167</v>
      </c>
      <c r="C1275" s="40"/>
      <c r="D1275" s="40"/>
      <c r="E1275" s="43" t="s">
        <v>168</v>
      </c>
      <c r="F1275" s="14"/>
      <c r="G1275" s="41"/>
    </row>
    <row r="1276" spans="1:7" x14ac:dyDescent="0.25">
      <c r="A1276" s="39"/>
      <c r="B1276" s="42"/>
      <c r="C1276" s="40"/>
      <c r="D1276" s="40"/>
      <c r="E1276" s="43"/>
      <c r="F1276" s="14"/>
      <c r="G1276" s="41"/>
    </row>
    <row r="1277" spans="1:7" ht="33" x14ac:dyDescent="0.25">
      <c r="A1277" s="105" t="s">
        <v>235</v>
      </c>
      <c r="C1277" s="337" t="s">
        <v>187</v>
      </c>
      <c r="D1277" s="337"/>
      <c r="E1277" s="14"/>
      <c r="F1277" s="337" t="s">
        <v>188</v>
      </c>
      <c r="G1277" s="338"/>
    </row>
    <row r="1278" spans="1:7" x14ac:dyDescent="0.25">
      <c r="A1278" s="44"/>
      <c r="B1278" s="89"/>
      <c r="C1278" s="45"/>
      <c r="D1278" s="45"/>
      <c r="E1278" s="45"/>
      <c r="F1278" s="45"/>
      <c r="G1278" s="46"/>
    </row>
    <row r="1279" spans="1:7" x14ac:dyDescent="0.25">
      <c r="A1279" s="40"/>
      <c r="B1279" s="96"/>
      <c r="C1279" s="40"/>
      <c r="D1279" s="40"/>
      <c r="E1279" s="40"/>
      <c r="F1279" s="40"/>
      <c r="G1279" s="40"/>
    </row>
    <row r="1280" spans="1:7" x14ac:dyDescent="0.25">
      <c r="A1280" s="40"/>
      <c r="B1280" s="96"/>
      <c r="C1280" s="40"/>
      <c r="D1280" s="40"/>
      <c r="E1280" s="40"/>
      <c r="F1280" s="40"/>
      <c r="G1280" s="40"/>
    </row>
    <row r="1281" spans="1:7" x14ac:dyDescent="0.25">
      <c r="A1281" s="40"/>
      <c r="B1281" s="96"/>
      <c r="C1281" s="40"/>
      <c r="D1281" s="40"/>
      <c r="E1281" s="40"/>
      <c r="F1281" s="40"/>
      <c r="G1281" s="40"/>
    </row>
    <row r="1282" spans="1:7" x14ac:dyDescent="0.25">
      <c r="A1282" s="40"/>
      <c r="B1282" s="96"/>
      <c r="C1282" s="40"/>
      <c r="D1282" s="40"/>
      <c r="E1282" s="40"/>
      <c r="F1282" s="40"/>
      <c r="G1282" s="40"/>
    </row>
    <row r="1283" spans="1:7" ht="24.75" x14ac:dyDescent="0.25">
      <c r="A1283" s="47" t="s">
        <v>175</v>
      </c>
      <c r="B1283" s="48"/>
      <c r="C1283" s="49"/>
      <c r="D1283" s="49"/>
      <c r="E1283" s="49"/>
      <c r="F1283" s="2" t="s">
        <v>176</v>
      </c>
      <c r="G1283" s="49"/>
    </row>
    <row r="1284" spans="1:7" ht="33" x14ac:dyDescent="0.25">
      <c r="A1284" s="50" t="s">
        <v>177</v>
      </c>
      <c r="B1284" s="51"/>
      <c r="C1284" s="52"/>
      <c r="D1284" s="52"/>
      <c r="E1284" s="52"/>
      <c r="F1284" s="52"/>
      <c r="G1284" s="52"/>
    </row>
    <row r="1285" spans="1:7" x14ac:dyDescent="0.25">
      <c r="A1285" s="332" t="s">
        <v>1</v>
      </c>
      <c r="B1285" s="332"/>
      <c r="C1285" s="332"/>
      <c r="D1285" s="332"/>
      <c r="E1285" s="332"/>
      <c r="F1285" s="332"/>
      <c r="G1285" s="332"/>
    </row>
    <row r="1286" spans="1:7" x14ac:dyDescent="0.25">
      <c r="A1286" s="53" t="s">
        <v>2</v>
      </c>
      <c r="B1286" s="328" t="s">
        <v>280</v>
      </c>
      <c r="C1286" s="328"/>
      <c r="D1286" s="328"/>
      <c r="E1286" s="328"/>
      <c r="F1286" s="54"/>
      <c r="G1286" s="54"/>
    </row>
    <row r="1287" spans="1:7" ht="21" customHeight="1" x14ac:dyDescent="0.25">
      <c r="A1287" s="91" t="s">
        <v>3</v>
      </c>
      <c r="B1287" s="339" t="s">
        <v>201</v>
      </c>
      <c r="C1287" s="339"/>
      <c r="D1287" s="339"/>
      <c r="E1287" s="339"/>
      <c r="F1287" s="91"/>
      <c r="G1287" s="91"/>
    </row>
    <row r="1288" spans="1:7" x14ac:dyDescent="0.25">
      <c r="A1288" s="72" t="s">
        <v>4</v>
      </c>
      <c r="B1288" s="55"/>
      <c r="C1288" s="5"/>
      <c r="D1288" s="5"/>
      <c r="E1288" s="5"/>
      <c r="F1288" s="5"/>
      <c r="G1288" s="5"/>
    </row>
    <row r="1289" spans="1:7" x14ac:dyDescent="0.25">
      <c r="A1289" s="6"/>
      <c r="B1289" s="12"/>
      <c r="C1289" s="7"/>
      <c r="D1289" s="335" t="s">
        <v>6</v>
      </c>
      <c r="E1289" s="336"/>
      <c r="F1289" s="335"/>
      <c r="G1289" s="7"/>
    </row>
    <row r="1290" spans="1:7" ht="31.5" x14ac:dyDescent="0.25">
      <c r="A1290" s="10" t="s">
        <v>7</v>
      </c>
      <c r="B1290" s="11" t="s">
        <v>8</v>
      </c>
      <c r="C1290" s="11" t="s">
        <v>9</v>
      </c>
      <c r="D1290" s="92" t="s">
        <v>10</v>
      </c>
      <c r="E1290" s="56" t="s">
        <v>11</v>
      </c>
      <c r="F1290" s="12" t="s">
        <v>12</v>
      </c>
      <c r="G1290" s="11" t="s">
        <v>13</v>
      </c>
    </row>
    <row r="1291" spans="1:7" x14ac:dyDescent="0.25">
      <c r="A1291" s="57" t="s">
        <v>14</v>
      </c>
      <c r="B1291" s="58" t="s">
        <v>15</v>
      </c>
      <c r="C1291" s="59" t="s">
        <v>16</v>
      </c>
      <c r="D1291" s="58" t="s">
        <v>17</v>
      </c>
      <c r="E1291" s="60" t="s">
        <v>18</v>
      </c>
      <c r="F1291" s="59" t="s">
        <v>19</v>
      </c>
      <c r="G1291" s="58" t="s">
        <v>20</v>
      </c>
    </row>
    <row r="1292" spans="1:7" x14ac:dyDescent="0.25">
      <c r="A1292" s="61" t="s">
        <v>21</v>
      </c>
      <c r="B1292" s="62"/>
      <c r="C1292" s="63"/>
      <c r="D1292" s="64"/>
      <c r="E1292" s="63"/>
      <c r="F1292" s="64"/>
      <c r="G1292" s="65"/>
    </row>
    <row r="1293" spans="1:7" x14ac:dyDescent="0.25">
      <c r="A1293" s="66" t="s">
        <v>22</v>
      </c>
      <c r="B1293" s="25"/>
      <c r="C1293" s="14"/>
      <c r="D1293" s="13"/>
      <c r="E1293" s="14"/>
      <c r="F1293" s="13"/>
      <c r="G1293" s="15"/>
    </row>
    <row r="1294" spans="1:7" s="164" customFormat="1" ht="22.5" x14ac:dyDescent="0.2">
      <c r="A1294" s="167" t="s">
        <v>281</v>
      </c>
      <c r="B1294" s="168" t="s">
        <v>325</v>
      </c>
      <c r="C1294" s="169">
        <v>504636</v>
      </c>
      <c r="D1294" s="170">
        <v>252318</v>
      </c>
      <c r="E1294" s="169">
        <v>1301808</v>
      </c>
      <c r="F1294" s="170">
        <v>1554126</v>
      </c>
      <c r="G1294" s="171">
        <v>2797764</v>
      </c>
    </row>
    <row r="1295" spans="1:7" s="164" customFormat="1" ht="22.5" x14ac:dyDescent="0.2">
      <c r="A1295" s="167" t="s">
        <v>282</v>
      </c>
      <c r="B1295" s="168" t="s">
        <v>326</v>
      </c>
      <c r="C1295" s="169">
        <v>0</v>
      </c>
      <c r="D1295" s="170">
        <v>168051.96</v>
      </c>
      <c r="E1295" s="169">
        <v>112748.04000000001</v>
      </c>
      <c r="F1295" s="170">
        <v>280800</v>
      </c>
      <c r="G1295" s="75">
        <v>426195</v>
      </c>
    </row>
    <row r="1296" spans="1:7" s="164" customFormat="1" ht="22.5" x14ac:dyDescent="0.2">
      <c r="A1296" s="167" t="s">
        <v>283</v>
      </c>
      <c r="B1296" s="168" t="s">
        <v>327</v>
      </c>
      <c r="C1296" s="169">
        <v>24000</v>
      </c>
      <c r="D1296" s="170">
        <v>44000</v>
      </c>
      <c r="E1296" s="169">
        <v>100000</v>
      </c>
      <c r="F1296" s="170">
        <v>144000</v>
      </c>
      <c r="G1296" s="171">
        <v>216000</v>
      </c>
    </row>
    <row r="1297" spans="1:7" s="164" customFormat="1" ht="22.5" x14ac:dyDescent="0.2">
      <c r="A1297" s="167" t="s">
        <v>284</v>
      </c>
      <c r="B1297" s="168" t="s">
        <v>328</v>
      </c>
      <c r="C1297" s="169">
        <v>0</v>
      </c>
      <c r="D1297" s="170">
        <v>0</v>
      </c>
      <c r="E1297" s="169">
        <v>60750</v>
      </c>
      <c r="F1297" s="170">
        <v>60750</v>
      </c>
      <c r="G1297" s="171">
        <v>156600</v>
      </c>
    </row>
    <row r="1298" spans="1:7" s="164" customFormat="1" ht="22.5" x14ac:dyDescent="0.2">
      <c r="A1298" s="167" t="s">
        <v>285</v>
      </c>
      <c r="B1298" s="168" t="s">
        <v>329</v>
      </c>
      <c r="C1298" s="169">
        <v>0</v>
      </c>
      <c r="D1298" s="170">
        <v>0</v>
      </c>
      <c r="E1298" s="169">
        <v>60750</v>
      </c>
      <c r="F1298" s="170">
        <v>60750</v>
      </c>
      <c r="G1298" s="171">
        <v>156600</v>
      </c>
    </row>
    <row r="1299" spans="1:7" s="164" customFormat="1" ht="22.5" x14ac:dyDescent="0.2">
      <c r="A1299" s="167" t="s">
        <v>286</v>
      </c>
      <c r="B1299" s="168" t="s">
        <v>330</v>
      </c>
      <c r="C1299" s="169">
        <v>6000</v>
      </c>
      <c r="D1299" s="170">
        <v>6000</v>
      </c>
      <c r="E1299" s="169">
        <v>30000</v>
      </c>
      <c r="F1299" s="170">
        <v>36000</v>
      </c>
      <c r="G1299" s="171">
        <v>63000</v>
      </c>
    </row>
    <row r="1300" spans="1:7" s="164" customFormat="1" ht="22.5" x14ac:dyDescent="0.2">
      <c r="A1300" s="167" t="s">
        <v>289</v>
      </c>
      <c r="B1300" s="168" t="s">
        <v>331</v>
      </c>
      <c r="C1300" s="169">
        <v>0</v>
      </c>
      <c r="D1300" s="170">
        <v>0</v>
      </c>
      <c r="E1300" s="169">
        <v>15000</v>
      </c>
      <c r="F1300" s="170">
        <v>15000</v>
      </c>
      <c r="G1300" s="175">
        <v>0</v>
      </c>
    </row>
    <row r="1301" spans="1:7" s="164" customFormat="1" ht="22.5" x14ac:dyDescent="0.2">
      <c r="A1301" s="167" t="s">
        <v>291</v>
      </c>
      <c r="B1301" s="168" t="s">
        <v>332</v>
      </c>
      <c r="C1301" s="169">
        <v>88242.12</v>
      </c>
      <c r="D1301" s="170">
        <v>52206.8</v>
      </c>
      <c r="E1301" s="169">
        <v>47793.2</v>
      </c>
      <c r="F1301" s="170">
        <v>100000</v>
      </c>
      <c r="G1301" s="171">
        <v>100000</v>
      </c>
    </row>
    <row r="1302" spans="1:7" s="164" customFormat="1" ht="22.5" x14ac:dyDescent="0.2">
      <c r="A1302" s="167" t="s">
        <v>292</v>
      </c>
      <c r="B1302" s="168" t="s">
        <v>333</v>
      </c>
      <c r="C1302" s="169">
        <v>84106</v>
      </c>
      <c r="D1302" s="170">
        <v>88853</v>
      </c>
      <c r="E1302" s="169">
        <v>275273</v>
      </c>
      <c r="F1302" s="170">
        <v>364126</v>
      </c>
      <c r="G1302" s="284">
        <v>563710</v>
      </c>
    </row>
    <row r="1303" spans="1:7" s="164" customFormat="1" ht="22.5" x14ac:dyDescent="0.2">
      <c r="A1303" s="167" t="s">
        <v>293</v>
      </c>
      <c r="B1303" s="168" t="s">
        <v>334</v>
      </c>
      <c r="C1303" s="169">
        <v>5000</v>
      </c>
      <c r="D1303" s="170">
        <v>0</v>
      </c>
      <c r="E1303" s="169">
        <v>30000</v>
      </c>
      <c r="F1303" s="170">
        <v>30000</v>
      </c>
      <c r="G1303" s="224">
        <v>40000</v>
      </c>
    </row>
    <row r="1304" spans="1:7" s="164" customFormat="1" ht="22.5" x14ac:dyDescent="0.2">
      <c r="A1304" s="167" t="s">
        <v>294</v>
      </c>
      <c r="B1304" s="168" t="s">
        <v>335</v>
      </c>
      <c r="C1304" s="169">
        <v>91875</v>
      </c>
      <c r="D1304" s="170">
        <v>0</v>
      </c>
      <c r="E1304" s="169">
        <v>0</v>
      </c>
      <c r="F1304" s="170">
        <v>0</v>
      </c>
      <c r="G1304" s="175">
        <v>0</v>
      </c>
    </row>
    <row r="1305" spans="1:7" s="164" customFormat="1" ht="22.5" x14ac:dyDescent="0.2">
      <c r="A1305" s="167" t="s">
        <v>295</v>
      </c>
      <c r="B1305" s="168" t="s">
        <v>336</v>
      </c>
      <c r="C1305" s="169">
        <v>60556.32</v>
      </c>
      <c r="D1305" s="170">
        <v>52742.16</v>
      </c>
      <c r="E1305" s="169">
        <v>201144.95999999999</v>
      </c>
      <c r="F1305" s="170">
        <v>253887.12</v>
      </c>
      <c r="G1305" s="224">
        <v>388336.32</v>
      </c>
    </row>
    <row r="1306" spans="1:7" s="164" customFormat="1" ht="22.5" x14ac:dyDescent="0.2">
      <c r="A1306" s="167" t="s">
        <v>296</v>
      </c>
      <c r="B1306" s="168" t="s">
        <v>337</v>
      </c>
      <c r="C1306" s="169">
        <v>1200</v>
      </c>
      <c r="D1306" s="170">
        <v>4300</v>
      </c>
      <c r="E1306" s="169">
        <v>2900</v>
      </c>
      <c r="F1306" s="170">
        <v>7200</v>
      </c>
      <c r="G1306" s="224">
        <v>19200</v>
      </c>
    </row>
    <row r="1307" spans="1:7" s="164" customFormat="1" ht="22.5" x14ac:dyDescent="0.2">
      <c r="A1307" s="167" t="s">
        <v>297</v>
      </c>
      <c r="B1307" s="168" t="s">
        <v>338</v>
      </c>
      <c r="C1307" s="169">
        <v>10092.719999999999</v>
      </c>
      <c r="D1307" s="170">
        <v>10987.98</v>
      </c>
      <c r="E1307" s="169">
        <v>40501.17</v>
      </c>
      <c r="F1307" s="170">
        <v>51489.15</v>
      </c>
      <c r="G1307" s="224">
        <v>80903.399999999994</v>
      </c>
    </row>
    <row r="1308" spans="1:7" s="164" customFormat="1" ht="22.5" x14ac:dyDescent="0.2">
      <c r="A1308" s="167" t="s">
        <v>298</v>
      </c>
      <c r="B1308" s="168" t="s">
        <v>339</v>
      </c>
      <c r="C1308" s="169">
        <v>1200</v>
      </c>
      <c r="D1308" s="170">
        <v>2200</v>
      </c>
      <c r="E1308" s="169">
        <v>5000</v>
      </c>
      <c r="F1308" s="170">
        <v>7200</v>
      </c>
      <c r="G1308" s="224">
        <v>9600</v>
      </c>
    </row>
    <row r="1309" spans="1:7" s="164" customFormat="1" ht="11.25" x14ac:dyDescent="0.2">
      <c r="A1309" s="235" t="s">
        <v>443</v>
      </c>
      <c r="B1309" s="321"/>
      <c r="C1309" s="207"/>
      <c r="D1309" s="192"/>
      <c r="E1309" s="103"/>
      <c r="F1309" s="191"/>
      <c r="G1309" s="225"/>
    </row>
    <row r="1310" spans="1:7" s="164" customFormat="1" ht="11.25" x14ac:dyDescent="0.2">
      <c r="A1310" s="167" t="s">
        <v>340</v>
      </c>
      <c r="B1310" s="179" t="s">
        <v>56</v>
      </c>
      <c r="C1310" s="169">
        <v>20266.48</v>
      </c>
      <c r="D1310" s="170">
        <v>20266.48</v>
      </c>
      <c r="E1310" s="169">
        <v>11277.09</v>
      </c>
      <c r="F1310" s="170">
        <v>31543.57</v>
      </c>
      <c r="G1310" s="171">
        <v>67916.77</v>
      </c>
    </row>
    <row r="1311" spans="1:7" s="164" customFormat="1" ht="11.25" x14ac:dyDescent="0.2">
      <c r="A1311" s="167" t="s">
        <v>302</v>
      </c>
      <c r="B1311" s="179" t="s">
        <v>58</v>
      </c>
      <c r="C1311" s="169">
        <v>0</v>
      </c>
      <c r="D1311" s="170">
        <v>0</v>
      </c>
      <c r="E1311" s="169">
        <v>0</v>
      </c>
      <c r="F1311" s="170">
        <v>0</v>
      </c>
      <c r="G1311" s="171">
        <v>7689.19</v>
      </c>
    </row>
    <row r="1312" spans="1:7" s="164" customFormat="1" ht="11.25" x14ac:dyDescent="0.2">
      <c r="A1312" s="167" t="s">
        <v>303</v>
      </c>
      <c r="B1312" s="179" t="s">
        <v>60</v>
      </c>
      <c r="C1312" s="183">
        <v>0</v>
      </c>
      <c r="D1312" s="184">
        <v>0</v>
      </c>
      <c r="E1312" s="183">
        <v>0</v>
      </c>
      <c r="F1312" s="184">
        <v>0</v>
      </c>
      <c r="G1312" s="185">
        <v>10000</v>
      </c>
    </row>
    <row r="1313" spans="1:8" x14ac:dyDescent="0.25">
      <c r="A1313" s="24"/>
      <c r="B1313" s="17"/>
      <c r="C1313" s="22"/>
      <c r="D1313" s="81"/>
      <c r="E1313" s="70"/>
      <c r="F1313" s="81"/>
      <c r="G1313" s="75"/>
    </row>
    <row r="1314" spans="1:8" x14ac:dyDescent="0.25">
      <c r="A1314" s="26" t="s">
        <v>202</v>
      </c>
      <c r="B1314" s="25"/>
      <c r="C1314" s="78">
        <f>SUM(C1294:C1313)</f>
        <v>897174.6399999999</v>
      </c>
      <c r="D1314" s="79">
        <f>SUM(D1294:D1313)</f>
        <v>701926.38</v>
      </c>
      <c r="E1314" s="78">
        <f>SUM(E1294:E1313)</f>
        <v>2294945.46</v>
      </c>
      <c r="F1314" s="79">
        <f>SUM(F1294:F1313)</f>
        <v>2996871.84</v>
      </c>
      <c r="G1314" s="80">
        <f>SUM(G1294:G1313)</f>
        <v>5103514.6800000006</v>
      </c>
    </row>
    <row r="1315" spans="1:8" x14ac:dyDescent="0.25">
      <c r="A1315" s="94" t="s">
        <v>191</v>
      </c>
      <c r="B1315" s="77"/>
      <c r="C1315" s="78"/>
      <c r="D1315" s="79"/>
      <c r="E1315" s="78"/>
      <c r="F1315" s="79"/>
      <c r="G1315" s="80"/>
    </row>
    <row r="1316" spans="1:8" s="148" customFormat="1" x14ac:dyDescent="0.25">
      <c r="A1316" s="18" t="s">
        <v>62</v>
      </c>
      <c r="B1316" s="298" t="s">
        <v>341</v>
      </c>
      <c r="C1316" s="70">
        <v>139560</v>
      </c>
      <c r="D1316" s="81">
        <v>35850</v>
      </c>
      <c r="E1316" s="70">
        <v>64150</v>
      </c>
      <c r="F1316" s="81">
        <v>100000</v>
      </c>
      <c r="G1316" s="75">
        <v>100000</v>
      </c>
      <c r="H1316"/>
    </row>
    <row r="1317" spans="1:8" s="148" customFormat="1" x14ac:dyDescent="0.25">
      <c r="A1317" s="18" t="s">
        <v>64</v>
      </c>
      <c r="B1317" s="298" t="s">
        <v>343</v>
      </c>
      <c r="C1317" s="70">
        <v>882345.46</v>
      </c>
      <c r="D1317" s="81">
        <v>0</v>
      </c>
      <c r="E1317" s="70">
        <v>750000</v>
      </c>
      <c r="F1317" s="81">
        <v>750000</v>
      </c>
      <c r="G1317" s="75">
        <v>1051718.8799999999</v>
      </c>
      <c r="H1317"/>
    </row>
    <row r="1318" spans="1:8" s="148" customFormat="1" x14ac:dyDescent="0.25">
      <c r="A1318" s="18" t="s">
        <v>66</v>
      </c>
      <c r="B1318" s="298" t="s">
        <v>345</v>
      </c>
      <c r="C1318" s="70">
        <v>60080</v>
      </c>
      <c r="D1318" s="81">
        <v>998.4</v>
      </c>
      <c r="E1318" s="70">
        <v>49001.599999999999</v>
      </c>
      <c r="F1318" s="81">
        <v>50000</v>
      </c>
      <c r="G1318" s="75">
        <v>60000</v>
      </c>
      <c r="H1318"/>
    </row>
    <row r="1319" spans="1:8" s="148" customFormat="1" x14ac:dyDescent="0.25">
      <c r="A1319" s="18" t="s">
        <v>69</v>
      </c>
      <c r="B1319" s="298" t="s">
        <v>445</v>
      </c>
      <c r="C1319" s="70">
        <v>150000</v>
      </c>
      <c r="D1319" s="81">
        <v>0</v>
      </c>
      <c r="E1319" s="70">
        <v>110000</v>
      </c>
      <c r="F1319" s="81">
        <v>110000</v>
      </c>
      <c r="G1319" s="75">
        <v>200000</v>
      </c>
      <c r="H1319"/>
    </row>
    <row r="1320" spans="1:8" s="148" customFormat="1" x14ac:dyDescent="0.25">
      <c r="A1320" s="18" t="s">
        <v>71</v>
      </c>
      <c r="B1320" s="298" t="s">
        <v>449</v>
      </c>
      <c r="C1320" s="70">
        <v>550000</v>
      </c>
      <c r="D1320" s="81">
        <v>0</v>
      </c>
      <c r="E1320" s="70">
        <v>445000</v>
      </c>
      <c r="F1320" s="81">
        <v>445000</v>
      </c>
      <c r="G1320" s="75">
        <v>500000</v>
      </c>
      <c r="H1320"/>
    </row>
    <row r="1321" spans="1:8" s="148" customFormat="1" x14ac:dyDescent="0.25">
      <c r="A1321" s="18" t="s">
        <v>72</v>
      </c>
      <c r="B1321" s="298" t="s">
        <v>392</v>
      </c>
      <c r="C1321" s="70">
        <v>1550000</v>
      </c>
      <c r="D1321" s="81">
        <v>448850</v>
      </c>
      <c r="E1321" s="70">
        <v>221150</v>
      </c>
      <c r="F1321" s="81">
        <v>670000</v>
      </c>
      <c r="G1321" s="75">
        <v>550000</v>
      </c>
      <c r="H1321"/>
    </row>
    <row r="1322" spans="1:8" x14ac:dyDescent="0.25">
      <c r="A1322" s="18" t="s">
        <v>74</v>
      </c>
      <c r="B1322" s="298" t="s">
        <v>447</v>
      </c>
      <c r="C1322" s="70">
        <v>485000</v>
      </c>
      <c r="D1322" s="81">
        <v>0</v>
      </c>
      <c r="E1322" s="70">
        <v>230000</v>
      </c>
      <c r="F1322" s="81">
        <v>230000</v>
      </c>
      <c r="G1322" s="75">
        <v>250000</v>
      </c>
    </row>
    <row r="1323" spans="1:8" x14ac:dyDescent="0.25">
      <c r="A1323" s="18" t="s">
        <v>75</v>
      </c>
      <c r="B1323" s="298" t="s">
        <v>347</v>
      </c>
      <c r="C1323" s="70">
        <v>1227550</v>
      </c>
      <c r="D1323" s="81">
        <v>76900</v>
      </c>
      <c r="E1323" s="70">
        <v>1123100</v>
      </c>
      <c r="F1323" s="81">
        <v>1200000</v>
      </c>
      <c r="G1323" s="75">
        <v>1050000</v>
      </c>
    </row>
    <row r="1324" spans="1:8" x14ac:dyDescent="0.25">
      <c r="A1324" s="18" t="s">
        <v>76</v>
      </c>
      <c r="B1324" s="298" t="s">
        <v>444</v>
      </c>
      <c r="C1324" s="70">
        <v>200000</v>
      </c>
      <c r="D1324" s="81">
        <v>0</v>
      </c>
      <c r="E1324" s="70">
        <v>224000</v>
      </c>
      <c r="F1324" s="81">
        <v>224000</v>
      </c>
      <c r="G1324" s="75">
        <v>50000</v>
      </c>
    </row>
    <row r="1325" spans="1:8" x14ac:dyDescent="0.25">
      <c r="A1325" s="18" t="s">
        <v>78</v>
      </c>
      <c r="B1325" s="298" t="s">
        <v>348</v>
      </c>
      <c r="C1325" s="70">
        <v>1481660</v>
      </c>
      <c r="D1325" s="81">
        <v>0</v>
      </c>
      <c r="E1325" s="70">
        <v>1390000</v>
      </c>
      <c r="F1325" s="81">
        <v>1390000</v>
      </c>
      <c r="G1325" s="75">
        <v>700000</v>
      </c>
    </row>
    <row r="1326" spans="1:8" x14ac:dyDescent="0.25">
      <c r="A1326" s="24" t="s">
        <v>84</v>
      </c>
      <c r="B1326" s="298" t="s">
        <v>350</v>
      </c>
      <c r="C1326" s="70">
        <v>638</v>
      </c>
      <c r="D1326" s="81">
        <v>0</v>
      </c>
      <c r="E1326" s="70">
        <v>18000</v>
      </c>
      <c r="F1326" s="81">
        <v>18000</v>
      </c>
      <c r="G1326" s="75">
        <v>18000</v>
      </c>
    </row>
    <row r="1327" spans="1:8" x14ac:dyDescent="0.25">
      <c r="A1327" s="18" t="s">
        <v>85</v>
      </c>
      <c r="B1327" s="298" t="s">
        <v>351</v>
      </c>
      <c r="C1327" s="70">
        <v>8306.49</v>
      </c>
      <c r="D1327" s="81">
        <v>0</v>
      </c>
      <c r="E1327" s="70">
        <v>0</v>
      </c>
      <c r="F1327" s="81">
        <v>0</v>
      </c>
      <c r="G1327" s="75">
        <v>0</v>
      </c>
    </row>
    <row r="1328" spans="1:8" x14ac:dyDescent="0.25">
      <c r="A1328" s="18" t="s">
        <v>88</v>
      </c>
      <c r="B1328" s="298" t="s">
        <v>380</v>
      </c>
      <c r="C1328" s="70">
        <v>350000</v>
      </c>
      <c r="D1328" s="81">
        <v>0</v>
      </c>
      <c r="E1328" s="70">
        <v>350000</v>
      </c>
      <c r="F1328" s="81">
        <v>350000</v>
      </c>
      <c r="G1328" s="75">
        <v>150000</v>
      </c>
    </row>
    <row r="1329" spans="1:7" x14ac:dyDescent="0.25">
      <c r="A1329" s="18" t="s">
        <v>95</v>
      </c>
      <c r="B1329" s="298" t="s">
        <v>448</v>
      </c>
      <c r="C1329" s="70">
        <v>500000</v>
      </c>
      <c r="D1329" s="81">
        <v>0</v>
      </c>
      <c r="E1329" s="70">
        <v>0</v>
      </c>
      <c r="F1329" s="81">
        <v>0</v>
      </c>
      <c r="G1329" s="75">
        <v>0</v>
      </c>
    </row>
    <row r="1330" spans="1:7" x14ac:dyDescent="0.25">
      <c r="A1330" s="18" t="s">
        <v>100</v>
      </c>
      <c r="B1330" s="298" t="s">
        <v>356</v>
      </c>
      <c r="C1330" s="70">
        <v>52000</v>
      </c>
      <c r="D1330" s="81">
        <v>658600</v>
      </c>
      <c r="E1330" s="70">
        <v>80600</v>
      </c>
      <c r="F1330" s="81">
        <v>739200</v>
      </c>
      <c r="G1330" s="75">
        <v>844800</v>
      </c>
    </row>
    <row r="1331" spans="1:7" ht="23.25" x14ac:dyDescent="0.25">
      <c r="A1331" s="231" t="s">
        <v>192</v>
      </c>
      <c r="B1331" s="298" t="s">
        <v>105</v>
      </c>
      <c r="C1331" s="70">
        <v>0</v>
      </c>
      <c r="D1331" s="81">
        <v>0</v>
      </c>
      <c r="E1331" s="70">
        <v>25000</v>
      </c>
      <c r="F1331" s="81">
        <v>25000</v>
      </c>
      <c r="G1331" s="75">
        <v>25000</v>
      </c>
    </row>
    <row r="1332" spans="1:7" ht="23.25" x14ac:dyDescent="0.25">
      <c r="A1332" s="231" t="s">
        <v>192</v>
      </c>
      <c r="B1332" s="298" t="s">
        <v>358</v>
      </c>
      <c r="C1332" s="70">
        <v>0</v>
      </c>
      <c r="D1332" s="81">
        <v>0</v>
      </c>
      <c r="E1332" s="70">
        <v>5000</v>
      </c>
      <c r="F1332" s="81">
        <v>5000</v>
      </c>
      <c r="G1332" s="75">
        <v>5000</v>
      </c>
    </row>
    <row r="1333" spans="1:7" x14ac:dyDescent="0.25">
      <c r="A1333" s="18" t="s">
        <v>106</v>
      </c>
      <c r="B1333" s="298" t="s">
        <v>360</v>
      </c>
      <c r="C1333" s="70">
        <v>823112</v>
      </c>
      <c r="D1333" s="81">
        <v>0</v>
      </c>
      <c r="E1333" s="70">
        <v>700000</v>
      </c>
      <c r="F1333" s="81">
        <v>700000</v>
      </c>
      <c r="G1333" s="75">
        <v>600000</v>
      </c>
    </row>
    <row r="1334" spans="1:7" x14ac:dyDescent="0.25">
      <c r="A1334" s="18" t="s">
        <v>108</v>
      </c>
      <c r="B1334" s="298" t="s">
        <v>416</v>
      </c>
      <c r="C1334" s="70">
        <v>0</v>
      </c>
      <c r="D1334" s="81">
        <v>0</v>
      </c>
      <c r="E1334" s="70">
        <v>5000</v>
      </c>
      <c r="F1334" s="81">
        <v>5000</v>
      </c>
      <c r="G1334" s="75">
        <v>5000</v>
      </c>
    </row>
    <row r="1335" spans="1:7" x14ac:dyDescent="0.25">
      <c r="A1335" s="27" t="s">
        <v>110</v>
      </c>
      <c r="B1335" s="301" t="s">
        <v>394</v>
      </c>
      <c r="C1335" s="288">
        <v>0</v>
      </c>
      <c r="D1335" s="302">
        <v>0</v>
      </c>
      <c r="E1335" s="288">
        <v>100000</v>
      </c>
      <c r="F1335" s="302">
        <v>100000</v>
      </c>
      <c r="G1335" s="300">
        <v>100000</v>
      </c>
    </row>
    <row r="1336" spans="1:7" x14ac:dyDescent="0.25">
      <c r="A1336" s="29"/>
      <c r="B1336" s="96"/>
      <c r="C1336" s="22"/>
      <c r="D1336" s="22"/>
      <c r="E1336" s="70"/>
      <c r="F1336" s="70"/>
      <c r="G1336" s="70"/>
    </row>
    <row r="1337" spans="1:7" x14ac:dyDescent="0.25">
      <c r="A1337" s="29"/>
      <c r="B1337" s="96"/>
      <c r="C1337" s="22"/>
      <c r="D1337" s="22"/>
      <c r="E1337" s="70"/>
      <c r="F1337" s="70"/>
      <c r="G1337" s="70"/>
    </row>
    <row r="1338" spans="1:7" x14ac:dyDescent="0.25">
      <c r="A1338" s="29"/>
      <c r="B1338" s="96"/>
      <c r="C1338" s="22"/>
      <c r="D1338" s="22"/>
      <c r="E1338" s="70"/>
      <c r="F1338" s="70"/>
      <c r="G1338" s="70"/>
    </row>
    <row r="1339" spans="1:7" x14ac:dyDescent="0.25">
      <c r="A1339" s="29"/>
      <c r="B1339" s="96"/>
      <c r="C1339" s="22"/>
      <c r="D1339" s="22"/>
      <c r="E1339" s="70"/>
      <c r="F1339" s="70"/>
      <c r="G1339" s="70"/>
    </row>
    <row r="1340" spans="1:7" x14ac:dyDescent="0.25">
      <c r="A1340" s="29"/>
      <c r="B1340" s="96"/>
      <c r="C1340" s="22"/>
      <c r="D1340" s="22"/>
      <c r="E1340" s="70"/>
      <c r="F1340" s="70"/>
      <c r="G1340" s="70"/>
    </row>
    <row r="1341" spans="1:7" ht="24.75" x14ac:dyDescent="0.25">
      <c r="A1341" s="47" t="s">
        <v>175</v>
      </c>
      <c r="B1341" s="48"/>
      <c r="C1341" s="49"/>
      <c r="D1341" s="49"/>
      <c r="E1341" s="49"/>
      <c r="F1341" s="2" t="s">
        <v>181</v>
      </c>
      <c r="G1341" s="49"/>
    </row>
    <row r="1342" spans="1:7" ht="33" x14ac:dyDescent="0.25">
      <c r="A1342" s="50" t="s">
        <v>177</v>
      </c>
      <c r="B1342" s="51"/>
      <c r="C1342" s="52"/>
      <c r="D1342" s="52"/>
      <c r="E1342" s="52"/>
      <c r="F1342" s="52"/>
      <c r="G1342" s="52"/>
    </row>
    <row r="1343" spans="1:7" x14ac:dyDescent="0.25">
      <c r="A1343" s="332" t="s">
        <v>1</v>
      </c>
      <c r="B1343" s="332"/>
      <c r="C1343" s="332"/>
      <c r="D1343" s="332"/>
      <c r="E1343" s="332"/>
      <c r="F1343" s="332"/>
      <c r="G1343" s="332"/>
    </row>
    <row r="1344" spans="1:7" x14ac:dyDescent="0.25">
      <c r="A1344" s="53" t="s">
        <v>2</v>
      </c>
      <c r="B1344" s="328" t="s">
        <v>280</v>
      </c>
      <c r="C1344" s="328"/>
      <c r="D1344" s="328"/>
      <c r="E1344" s="328"/>
      <c r="F1344" s="54"/>
      <c r="G1344" s="54"/>
    </row>
    <row r="1345" spans="1:8" ht="18.600000000000001" customHeight="1" x14ac:dyDescent="0.25">
      <c r="A1345" s="91" t="s">
        <v>3</v>
      </c>
      <c r="B1345" s="339" t="s">
        <v>201</v>
      </c>
      <c r="C1345" s="339"/>
      <c r="D1345" s="339"/>
      <c r="E1345" s="339"/>
      <c r="F1345" s="91"/>
      <c r="G1345" s="91"/>
    </row>
    <row r="1346" spans="1:8" x14ac:dyDescent="0.25">
      <c r="A1346" s="72" t="s">
        <v>4</v>
      </c>
      <c r="B1346" s="55"/>
      <c r="C1346" s="5"/>
      <c r="D1346" s="5"/>
      <c r="E1346" s="5"/>
      <c r="F1346" s="5"/>
      <c r="G1346" s="5"/>
    </row>
    <row r="1347" spans="1:8" x14ac:dyDescent="0.25">
      <c r="A1347" s="6"/>
      <c r="B1347" s="12"/>
      <c r="C1347" s="7"/>
      <c r="D1347" s="335" t="s">
        <v>6</v>
      </c>
      <c r="E1347" s="336"/>
      <c r="F1347" s="335"/>
      <c r="G1347" s="7"/>
    </row>
    <row r="1348" spans="1:8" ht="31.5" x14ac:dyDescent="0.25">
      <c r="A1348" s="10" t="s">
        <v>7</v>
      </c>
      <c r="B1348" s="11" t="s">
        <v>8</v>
      </c>
      <c r="C1348" s="11" t="s">
        <v>9</v>
      </c>
      <c r="D1348" s="92" t="s">
        <v>10</v>
      </c>
      <c r="E1348" s="56" t="s">
        <v>11</v>
      </c>
      <c r="F1348" s="12" t="s">
        <v>12</v>
      </c>
      <c r="G1348" s="11" t="s">
        <v>13</v>
      </c>
    </row>
    <row r="1349" spans="1:8" x14ac:dyDescent="0.25">
      <c r="A1349" s="57" t="s">
        <v>14</v>
      </c>
      <c r="B1349" s="58" t="s">
        <v>15</v>
      </c>
      <c r="C1349" s="59" t="s">
        <v>16</v>
      </c>
      <c r="D1349" s="58" t="s">
        <v>17</v>
      </c>
      <c r="E1349" s="60" t="s">
        <v>18</v>
      </c>
      <c r="F1349" s="59" t="s">
        <v>19</v>
      </c>
      <c r="G1349" s="58" t="s">
        <v>20</v>
      </c>
    </row>
    <row r="1350" spans="1:8" x14ac:dyDescent="0.25">
      <c r="A1350" s="31" t="s">
        <v>116</v>
      </c>
      <c r="B1350" s="297" t="s">
        <v>418</v>
      </c>
      <c r="C1350" s="295">
        <v>10000</v>
      </c>
      <c r="D1350" s="299">
        <v>0</v>
      </c>
      <c r="E1350" s="295">
        <v>10000</v>
      </c>
      <c r="F1350" s="299">
        <v>10000</v>
      </c>
      <c r="G1350" s="296">
        <v>10000</v>
      </c>
    </row>
    <row r="1351" spans="1:8" x14ac:dyDescent="0.25">
      <c r="A1351" s="18" t="s">
        <v>117</v>
      </c>
      <c r="B1351" s="298" t="s">
        <v>362</v>
      </c>
      <c r="C1351" s="70">
        <v>4750</v>
      </c>
      <c r="D1351" s="81">
        <v>0</v>
      </c>
      <c r="E1351" s="70">
        <v>0</v>
      </c>
      <c r="F1351" s="81">
        <v>0</v>
      </c>
      <c r="G1351" s="75">
        <v>0</v>
      </c>
    </row>
    <row r="1352" spans="1:8" x14ac:dyDescent="0.25">
      <c r="A1352" s="18" t="s">
        <v>121</v>
      </c>
      <c r="B1352" s="298" t="s">
        <v>400</v>
      </c>
      <c r="C1352" s="70">
        <v>0</v>
      </c>
      <c r="D1352" s="81">
        <v>0</v>
      </c>
      <c r="E1352" s="70">
        <v>50000</v>
      </c>
      <c r="F1352" s="81">
        <v>50000</v>
      </c>
      <c r="G1352" s="75">
        <v>0</v>
      </c>
    </row>
    <row r="1353" spans="1:8" x14ac:dyDescent="0.25">
      <c r="A1353" s="18" t="s">
        <v>124</v>
      </c>
      <c r="B1353" s="298" t="s">
        <v>365</v>
      </c>
      <c r="C1353" s="70">
        <v>35000</v>
      </c>
      <c r="D1353" s="81">
        <v>0</v>
      </c>
      <c r="E1353" s="70">
        <v>30000</v>
      </c>
      <c r="F1353" s="81">
        <v>30000</v>
      </c>
      <c r="G1353" s="75">
        <v>35000</v>
      </c>
    </row>
    <row r="1354" spans="1:8" x14ac:dyDescent="0.25">
      <c r="A1354" s="18" t="s">
        <v>125</v>
      </c>
      <c r="B1354" s="298" t="s">
        <v>367</v>
      </c>
      <c r="C1354" s="70">
        <v>8057257.79</v>
      </c>
      <c r="D1354" s="81">
        <v>13900</v>
      </c>
      <c r="E1354" s="70">
        <v>8388769.3000000007</v>
      </c>
      <c r="F1354" s="81">
        <v>8402669.3000000007</v>
      </c>
      <c r="G1354" s="75">
        <v>9377879.5199999996</v>
      </c>
    </row>
    <row r="1355" spans="1:8" x14ac:dyDescent="0.25">
      <c r="A1355" s="18"/>
      <c r="B1355" s="17"/>
      <c r="C1355" s="70"/>
      <c r="D1355" s="81"/>
      <c r="E1355" s="70"/>
      <c r="F1355" s="81"/>
      <c r="G1355" s="75"/>
    </row>
    <row r="1356" spans="1:8" x14ac:dyDescent="0.25">
      <c r="A1356" s="76" t="s">
        <v>203</v>
      </c>
      <c r="B1356" s="77"/>
      <c r="C1356" s="78">
        <f>SUM(C1316:C1354)</f>
        <v>16567259.739999998</v>
      </c>
      <c r="D1356" s="79">
        <f>SUM(D1316:D1354)</f>
        <v>1235098.3999999999</v>
      </c>
      <c r="E1356" s="78">
        <f>SUM(E1316:E1354)</f>
        <v>14368770.9</v>
      </c>
      <c r="F1356" s="79">
        <f>SUM(F1316:F1354)</f>
        <v>15603869.300000001</v>
      </c>
      <c r="G1356" s="80">
        <f>SUM(G1316:G1354)</f>
        <v>15682398.399999999</v>
      </c>
    </row>
    <row r="1357" spans="1:8" x14ac:dyDescent="0.25">
      <c r="A1357" s="76" t="s">
        <v>126</v>
      </c>
      <c r="B1357" s="77"/>
      <c r="C1357" s="78"/>
      <c r="D1357" s="79"/>
      <c r="E1357" s="78"/>
      <c r="F1357" s="79"/>
      <c r="G1357" s="80"/>
    </row>
    <row r="1358" spans="1:8" s="148" customFormat="1" x14ac:dyDescent="0.25">
      <c r="A1358" s="18" t="s">
        <v>127</v>
      </c>
      <c r="B1358" s="298" t="s">
        <v>454</v>
      </c>
      <c r="C1358" s="70">
        <v>3000000</v>
      </c>
      <c r="D1358" s="81">
        <v>0</v>
      </c>
      <c r="E1358" s="70">
        <v>0</v>
      </c>
      <c r="F1358" s="81">
        <v>0</v>
      </c>
      <c r="G1358" s="75">
        <v>0</v>
      </c>
      <c r="H1358"/>
    </row>
    <row r="1359" spans="1:8" s="148" customFormat="1" x14ac:dyDescent="0.25">
      <c r="A1359" s="18" t="s">
        <v>129</v>
      </c>
      <c r="B1359" s="298" t="s">
        <v>453</v>
      </c>
      <c r="C1359" s="70">
        <v>39796.480000000003</v>
      </c>
      <c r="D1359" s="81">
        <v>0</v>
      </c>
      <c r="E1359" s="70">
        <v>5965561.7000000002</v>
      </c>
      <c r="F1359" s="81">
        <v>5965561.7000000002</v>
      </c>
      <c r="G1359" s="75">
        <v>5000000</v>
      </c>
      <c r="H1359"/>
    </row>
    <row r="1360" spans="1:8" s="148" customFormat="1" ht="14.45" customHeight="1" x14ac:dyDescent="0.25">
      <c r="A1360" s="18" t="s">
        <v>510</v>
      </c>
      <c r="B1360" s="298" t="s">
        <v>131</v>
      </c>
      <c r="C1360" s="70">
        <v>0</v>
      </c>
      <c r="D1360" s="81">
        <v>0</v>
      </c>
      <c r="E1360" s="70">
        <v>0</v>
      </c>
      <c r="F1360" s="81">
        <v>0</v>
      </c>
      <c r="G1360" s="75">
        <v>8000000</v>
      </c>
      <c r="H1360"/>
    </row>
    <row r="1361" spans="1:8" s="148" customFormat="1" x14ac:dyDescent="0.25">
      <c r="A1361" s="18" t="s">
        <v>132</v>
      </c>
      <c r="B1361" s="298" t="s">
        <v>452</v>
      </c>
      <c r="C1361" s="70">
        <v>1470086.26</v>
      </c>
      <c r="D1361" s="81">
        <v>0</v>
      </c>
      <c r="E1361" s="70">
        <v>3100000</v>
      </c>
      <c r="F1361" s="81">
        <v>3100000</v>
      </c>
      <c r="G1361" s="75">
        <v>0</v>
      </c>
      <c r="H1361"/>
    </row>
    <row r="1362" spans="1:8" s="148" customFormat="1" x14ac:dyDescent="0.25">
      <c r="A1362" s="35" t="s">
        <v>135</v>
      </c>
      <c r="B1362" s="298" t="s">
        <v>136</v>
      </c>
      <c r="C1362" s="70">
        <v>16600</v>
      </c>
      <c r="D1362" s="81">
        <v>0</v>
      </c>
      <c r="E1362" s="70">
        <v>0</v>
      </c>
      <c r="F1362" s="81">
        <v>0</v>
      </c>
      <c r="G1362" s="75">
        <v>300000</v>
      </c>
      <c r="H1362"/>
    </row>
    <row r="1363" spans="1:8" s="148" customFormat="1" x14ac:dyDescent="0.25">
      <c r="A1363" s="18" t="s">
        <v>144</v>
      </c>
      <c r="B1363" s="298" t="s">
        <v>420</v>
      </c>
      <c r="C1363" s="70">
        <v>26695</v>
      </c>
      <c r="D1363" s="81">
        <v>45000</v>
      </c>
      <c r="E1363" s="70">
        <v>55000</v>
      </c>
      <c r="F1363" s="81">
        <v>100000</v>
      </c>
      <c r="G1363" s="75">
        <v>0</v>
      </c>
      <c r="H1363"/>
    </row>
    <row r="1364" spans="1:8" s="148" customFormat="1" x14ac:dyDescent="0.25">
      <c r="A1364" s="18" t="s">
        <v>147</v>
      </c>
      <c r="B1364" s="298" t="s">
        <v>148</v>
      </c>
      <c r="C1364" s="70">
        <v>0</v>
      </c>
      <c r="D1364" s="81">
        <v>0</v>
      </c>
      <c r="E1364" s="70">
        <v>0</v>
      </c>
      <c r="F1364" s="81">
        <v>0</v>
      </c>
      <c r="G1364" s="75">
        <v>100000</v>
      </c>
      <c r="H1364"/>
    </row>
    <row r="1365" spans="1:8" s="148" customFormat="1" x14ac:dyDescent="0.25">
      <c r="A1365" s="18" t="s">
        <v>149</v>
      </c>
      <c r="B1365" s="298" t="s">
        <v>389</v>
      </c>
      <c r="C1365" s="70">
        <v>986600</v>
      </c>
      <c r="D1365" s="81">
        <v>2498980</v>
      </c>
      <c r="E1365" s="70">
        <v>1020</v>
      </c>
      <c r="F1365" s="81">
        <v>2500000</v>
      </c>
      <c r="G1365" s="75">
        <v>2700000</v>
      </c>
      <c r="H1365"/>
    </row>
    <row r="1366" spans="1:8" s="148" customFormat="1" x14ac:dyDescent="0.25">
      <c r="A1366" s="18" t="s">
        <v>157</v>
      </c>
      <c r="B1366" s="298" t="s">
        <v>451</v>
      </c>
      <c r="C1366" s="70">
        <v>150000</v>
      </c>
      <c r="D1366" s="81">
        <v>0</v>
      </c>
      <c r="E1366" s="70">
        <v>110000</v>
      </c>
      <c r="F1366" s="81">
        <v>110000</v>
      </c>
      <c r="G1366" s="75">
        <v>0</v>
      </c>
      <c r="H1366"/>
    </row>
    <row r="1367" spans="1:8" x14ac:dyDescent="0.25">
      <c r="A1367" s="18"/>
      <c r="B1367" s="17"/>
      <c r="C1367" s="22"/>
      <c r="D1367" s="23"/>
      <c r="E1367" s="70"/>
      <c r="F1367" s="81"/>
      <c r="G1367" s="75"/>
    </row>
    <row r="1368" spans="1:8" x14ac:dyDescent="0.25">
      <c r="A1368" s="76" t="s">
        <v>196</v>
      </c>
      <c r="B1368" s="77"/>
      <c r="C1368" s="78">
        <f>SUM(C1358:C1367)</f>
        <v>5689777.7400000002</v>
      </c>
      <c r="D1368" s="79">
        <f>SUM(D1358:D1367)</f>
        <v>2543980</v>
      </c>
      <c r="E1368" s="78">
        <f>SUM(E1358:E1367)</f>
        <v>9231581.6999999993</v>
      </c>
      <c r="F1368" s="79">
        <f>SUM(F1358:F1367)</f>
        <v>11775561.699999999</v>
      </c>
      <c r="G1368" s="80">
        <f>SUM(G1358:G1367)</f>
        <v>16100000</v>
      </c>
    </row>
    <row r="1369" spans="1:8" x14ac:dyDescent="0.25">
      <c r="A1369" s="76"/>
      <c r="B1369" s="77"/>
      <c r="C1369" s="78"/>
      <c r="D1369" s="79"/>
      <c r="E1369" s="78"/>
      <c r="F1369" s="79"/>
      <c r="G1369" s="80"/>
    </row>
    <row r="1370" spans="1:8" x14ac:dyDescent="0.25">
      <c r="A1370" s="38" t="s">
        <v>185</v>
      </c>
      <c r="B1370" s="82"/>
      <c r="C1370" s="83">
        <f>SUM(C1314+C1356+C1368)</f>
        <v>23154212.119999997</v>
      </c>
      <c r="D1370" s="83">
        <f>SUM(D1314+D1356+D1368)</f>
        <v>4481004.7799999993</v>
      </c>
      <c r="E1370" s="84">
        <f>SUM(E1314+E1356+E1368)</f>
        <v>25895298.059999999</v>
      </c>
      <c r="F1370" s="83">
        <f>SUM(F1314+F1356+F1368)</f>
        <v>30376302.84</v>
      </c>
      <c r="G1370" s="85">
        <f>SUM(G1314+G1356+G1368)</f>
        <v>36885913.079999998</v>
      </c>
    </row>
    <row r="1371" spans="1:8" x14ac:dyDescent="0.25">
      <c r="A1371" s="39"/>
      <c r="B1371" s="42"/>
      <c r="C1371" s="240"/>
      <c r="D1371" s="240"/>
      <c r="E1371" s="240"/>
      <c r="F1371" s="240"/>
      <c r="G1371" s="227"/>
    </row>
    <row r="1372" spans="1:8" x14ac:dyDescent="0.25">
      <c r="A1372" s="24" t="s">
        <v>165</v>
      </c>
      <c r="B1372" s="42"/>
      <c r="C1372" s="40"/>
      <c r="D1372" s="40"/>
      <c r="E1372" s="40"/>
      <c r="F1372" s="40"/>
      <c r="G1372" s="41"/>
    </row>
    <row r="1373" spans="1:8" x14ac:dyDescent="0.25">
      <c r="A1373" s="39"/>
      <c r="B1373" s="42"/>
      <c r="C1373" s="40"/>
      <c r="D1373" s="40"/>
      <c r="E1373" s="40"/>
      <c r="F1373" s="40"/>
      <c r="G1373" s="41"/>
    </row>
    <row r="1374" spans="1:8" ht="23.25" x14ac:dyDescent="0.25">
      <c r="A1374" s="39" t="s">
        <v>166</v>
      </c>
      <c r="B1374" s="42" t="s">
        <v>167</v>
      </c>
      <c r="C1374" s="40"/>
      <c r="D1374" s="40"/>
      <c r="E1374" s="43" t="s">
        <v>168</v>
      </c>
      <c r="F1374" s="14"/>
      <c r="G1374" s="41"/>
    </row>
    <row r="1375" spans="1:8" x14ac:dyDescent="0.25">
      <c r="A1375" s="39"/>
      <c r="B1375" s="42"/>
      <c r="C1375" s="40"/>
      <c r="D1375" s="40"/>
      <c r="E1375" s="43"/>
      <c r="F1375" s="14"/>
      <c r="G1375" s="41"/>
    </row>
    <row r="1376" spans="1:8" ht="22.5" x14ac:dyDescent="0.25">
      <c r="A1376" s="87" t="s">
        <v>204</v>
      </c>
      <c r="C1376" s="337" t="s">
        <v>187</v>
      </c>
      <c r="D1376" s="337"/>
      <c r="E1376" s="14"/>
      <c r="F1376" s="337" t="s">
        <v>188</v>
      </c>
      <c r="G1376" s="338"/>
    </row>
    <row r="1377" spans="1:7" x14ac:dyDescent="0.25">
      <c r="A1377" s="44"/>
      <c r="B1377" s="89"/>
      <c r="C1377" s="45"/>
      <c r="D1377" s="45"/>
      <c r="E1377" s="45"/>
      <c r="F1377" s="45"/>
      <c r="G1377" s="46"/>
    </row>
    <row r="1378" spans="1:7" x14ac:dyDescent="0.25">
      <c r="A1378" s="40"/>
      <c r="B1378" s="96"/>
      <c r="C1378" s="40"/>
      <c r="D1378" s="40"/>
      <c r="E1378" s="40"/>
      <c r="F1378" s="40"/>
      <c r="G1378" s="40"/>
    </row>
    <row r="1379" spans="1:7" x14ac:dyDescent="0.25">
      <c r="A1379" s="40"/>
      <c r="B1379" s="96"/>
      <c r="C1379" s="40"/>
      <c r="D1379" s="40"/>
      <c r="E1379" s="40"/>
      <c r="F1379" s="40"/>
      <c r="G1379" s="40"/>
    </row>
    <row r="1380" spans="1:7" x14ac:dyDescent="0.25">
      <c r="A1380" s="40"/>
      <c r="B1380" s="96"/>
      <c r="C1380" s="40"/>
      <c r="D1380" s="40"/>
      <c r="E1380" s="40"/>
      <c r="F1380" s="40"/>
      <c r="G1380" s="40"/>
    </row>
    <row r="1434" spans="1:7" ht="24.75" x14ac:dyDescent="0.25">
      <c r="A1434" s="47" t="s">
        <v>175</v>
      </c>
      <c r="B1434" s="48"/>
      <c r="C1434" s="49"/>
      <c r="D1434" s="49"/>
      <c r="E1434" s="49"/>
      <c r="F1434" s="2" t="s">
        <v>189</v>
      </c>
      <c r="G1434" s="49"/>
    </row>
    <row r="1435" spans="1:7" ht="33" x14ac:dyDescent="0.25">
      <c r="A1435" s="50" t="s">
        <v>177</v>
      </c>
      <c r="B1435" s="51"/>
      <c r="C1435" s="52"/>
      <c r="D1435" s="52"/>
      <c r="E1435" s="52"/>
      <c r="F1435" s="52"/>
      <c r="G1435" s="52"/>
    </row>
    <row r="1436" spans="1:7" x14ac:dyDescent="0.25">
      <c r="A1436" s="332" t="s">
        <v>1</v>
      </c>
      <c r="B1436" s="332"/>
      <c r="C1436" s="332"/>
      <c r="D1436" s="332"/>
      <c r="E1436" s="332"/>
      <c r="F1436" s="332"/>
      <c r="G1436" s="332"/>
    </row>
    <row r="1437" spans="1:7" x14ac:dyDescent="0.25">
      <c r="A1437" s="106"/>
      <c r="B1437" s="106"/>
      <c r="C1437" s="106"/>
      <c r="D1437" s="106"/>
      <c r="E1437" s="106"/>
      <c r="F1437" s="106"/>
      <c r="G1437" s="106"/>
    </row>
    <row r="1438" spans="1:7" x14ac:dyDescent="0.25">
      <c r="A1438" s="53" t="s">
        <v>2</v>
      </c>
      <c r="B1438" s="328" t="s">
        <v>280</v>
      </c>
      <c r="C1438" s="328"/>
      <c r="D1438" s="328"/>
      <c r="E1438" s="328"/>
      <c r="F1438" s="54"/>
      <c r="G1438" s="54"/>
    </row>
    <row r="1439" spans="1:7" x14ac:dyDescent="0.25">
      <c r="A1439" s="72" t="s">
        <v>3</v>
      </c>
      <c r="B1439" s="342" t="s">
        <v>237</v>
      </c>
      <c r="C1439" s="342"/>
      <c r="D1439" s="342"/>
      <c r="E1439" s="342"/>
      <c r="F1439" s="54"/>
      <c r="G1439" s="54"/>
    </row>
    <row r="1440" spans="1:7" x14ac:dyDescent="0.25">
      <c r="A1440" s="72" t="s">
        <v>4</v>
      </c>
      <c r="B1440" s="55"/>
      <c r="C1440" s="5"/>
      <c r="D1440" s="5"/>
      <c r="E1440" s="5"/>
      <c r="F1440" s="5"/>
      <c r="G1440" s="5"/>
    </row>
    <row r="1441" spans="1:7" x14ac:dyDescent="0.25">
      <c r="A1441" s="40"/>
      <c r="B1441" s="42"/>
      <c r="C1441" s="40"/>
      <c r="D1441" s="40"/>
      <c r="E1441" s="40"/>
      <c r="F1441" s="40"/>
      <c r="G1441" s="40"/>
    </row>
    <row r="1442" spans="1:7" x14ac:dyDescent="0.25">
      <c r="A1442" s="6"/>
      <c r="B1442" s="12"/>
      <c r="C1442" s="9"/>
      <c r="D1442" s="335" t="s">
        <v>6</v>
      </c>
      <c r="E1442" s="336"/>
      <c r="F1442" s="335"/>
      <c r="G1442" s="7"/>
    </row>
    <row r="1443" spans="1:7" ht="31.5" x14ac:dyDescent="0.25">
      <c r="A1443" s="10" t="s">
        <v>7</v>
      </c>
      <c r="B1443" s="11" t="s">
        <v>8</v>
      </c>
      <c r="C1443" s="221" t="s">
        <v>9</v>
      </c>
      <c r="D1443" s="12" t="s">
        <v>10</v>
      </c>
      <c r="E1443" s="56" t="s">
        <v>11</v>
      </c>
      <c r="F1443" s="12" t="s">
        <v>12</v>
      </c>
      <c r="G1443" s="222" t="s">
        <v>13</v>
      </c>
    </row>
    <row r="1444" spans="1:7" x14ac:dyDescent="0.25">
      <c r="A1444" s="57" t="s">
        <v>14</v>
      </c>
      <c r="B1444" s="58" t="s">
        <v>15</v>
      </c>
      <c r="C1444" s="59" t="s">
        <v>16</v>
      </c>
      <c r="D1444" s="58" t="s">
        <v>17</v>
      </c>
      <c r="E1444" s="60" t="s">
        <v>18</v>
      </c>
      <c r="F1444" s="59" t="s">
        <v>19</v>
      </c>
      <c r="G1444" s="58" t="s">
        <v>20</v>
      </c>
    </row>
    <row r="1445" spans="1:7" x14ac:dyDescent="0.25">
      <c r="A1445" s="107" t="s">
        <v>21</v>
      </c>
      <c r="B1445" s="108"/>
      <c r="C1445" s="63"/>
      <c r="D1445" s="64"/>
      <c r="E1445" s="63"/>
      <c r="F1445" s="64"/>
      <c r="G1445" s="65"/>
    </row>
    <row r="1446" spans="1:7" x14ac:dyDescent="0.25">
      <c r="A1446" s="69" t="s">
        <v>233</v>
      </c>
      <c r="B1446" s="109"/>
      <c r="C1446" s="14"/>
      <c r="D1446" s="13"/>
      <c r="E1446" s="14"/>
      <c r="F1446" s="13"/>
      <c r="G1446" s="15"/>
    </row>
    <row r="1447" spans="1:7" x14ac:dyDescent="0.25">
      <c r="A1447" s="110"/>
      <c r="B1447" s="111"/>
      <c r="C1447" s="70"/>
      <c r="D1447" s="81"/>
      <c r="E1447" s="70"/>
      <c r="F1447" s="81"/>
      <c r="G1447" s="75"/>
    </row>
    <row r="1448" spans="1:7" x14ac:dyDescent="0.25">
      <c r="A1448" s="18" t="s">
        <v>98</v>
      </c>
      <c r="B1448" s="17" t="s">
        <v>99</v>
      </c>
      <c r="C1448" s="266">
        <v>97680</v>
      </c>
      <c r="D1448" s="267">
        <v>48840</v>
      </c>
      <c r="E1448" s="266">
        <f>F1448-D1448</f>
        <v>48840</v>
      </c>
      <c r="F1448" s="267">
        <v>97680</v>
      </c>
      <c r="G1448" s="126">
        <v>97680</v>
      </c>
    </row>
    <row r="1449" spans="1:7" x14ac:dyDescent="0.25">
      <c r="A1449" s="18"/>
      <c r="B1449" s="17"/>
      <c r="C1449" s="22"/>
      <c r="D1449" s="23"/>
      <c r="E1449" s="70"/>
      <c r="F1449" s="23"/>
      <c r="G1449" s="119"/>
    </row>
    <row r="1450" spans="1:7" x14ac:dyDescent="0.25">
      <c r="A1450" s="18"/>
      <c r="B1450" s="17"/>
      <c r="C1450" s="22"/>
      <c r="D1450" s="23"/>
      <c r="E1450" s="70"/>
      <c r="F1450" s="23"/>
      <c r="G1450" s="119"/>
    </row>
    <row r="1451" spans="1:7" x14ac:dyDescent="0.25">
      <c r="A1451" s="26" t="s">
        <v>203</v>
      </c>
      <c r="B1451" s="109"/>
      <c r="C1451" s="78">
        <f>SUM(C1448:C1450)</f>
        <v>97680</v>
      </c>
      <c r="D1451" s="79">
        <f>SUM(D1448:D1450)</f>
        <v>48840</v>
      </c>
      <c r="E1451" s="78">
        <f>SUM(E1448:E1450)</f>
        <v>48840</v>
      </c>
      <c r="F1451" s="79">
        <f>SUM(F1448:F1450)</f>
        <v>97680</v>
      </c>
      <c r="G1451" s="80">
        <f>SUM(G1448:G1450)</f>
        <v>97680</v>
      </c>
    </row>
    <row r="1452" spans="1:7" x14ac:dyDescent="0.25">
      <c r="A1452" s="26"/>
      <c r="B1452" s="109"/>
      <c r="C1452" s="78"/>
      <c r="D1452" s="79"/>
      <c r="E1452" s="78"/>
      <c r="F1452" s="79"/>
      <c r="G1452" s="80"/>
    </row>
    <row r="1453" spans="1:7" x14ac:dyDescent="0.25">
      <c r="A1453" s="38" t="s">
        <v>185</v>
      </c>
      <c r="B1453" s="112"/>
      <c r="C1453" s="268">
        <f>C1451</f>
        <v>97680</v>
      </c>
      <c r="D1453" s="269">
        <f>D1451</f>
        <v>48840</v>
      </c>
      <c r="E1453" s="270">
        <f>E1451</f>
        <v>48840</v>
      </c>
      <c r="F1453" s="269">
        <f>F1451</f>
        <v>97680</v>
      </c>
      <c r="G1453" s="269">
        <f>G1451</f>
        <v>97680</v>
      </c>
    </row>
    <row r="1454" spans="1:7" x14ac:dyDescent="0.25">
      <c r="A1454" s="39"/>
      <c r="B1454" s="42"/>
      <c r="C1454" s="40"/>
      <c r="D1454" s="40"/>
      <c r="E1454" s="40"/>
      <c r="F1454" s="40"/>
      <c r="G1454" s="41"/>
    </row>
    <row r="1455" spans="1:7" x14ac:dyDescent="0.25">
      <c r="A1455" s="24" t="s">
        <v>165</v>
      </c>
      <c r="B1455" s="42"/>
      <c r="C1455" s="40"/>
      <c r="D1455" s="40"/>
      <c r="E1455" s="40"/>
      <c r="F1455" s="40"/>
      <c r="G1455" s="41"/>
    </row>
    <row r="1456" spans="1:7" x14ac:dyDescent="0.25">
      <c r="A1456" s="39"/>
      <c r="B1456" s="42"/>
      <c r="C1456" s="40"/>
      <c r="D1456" s="40"/>
      <c r="E1456" s="40"/>
      <c r="F1456" s="40"/>
      <c r="G1456" s="41"/>
    </row>
    <row r="1457" spans="1:7" ht="23.25" x14ac:dyDescent="0.25">
      <c r="A1457" s="39" t="s">
        <v>166</v>
      </c>
      <c r="B1457" s="42" t="s">
        <v>167</v>
      </c>
      <c r="C1457" s="40"/>
      <c r="D1457" s="40"/>
      <c r="E1457" s="43" t="s">
        <v>168</v>
      </c>
      <c r="F1457" s="14"/>
      <c r="G1457" s="41"/>
    </row>
    <row r="1458" spans="1:7" x14ac:dyDescent="0.25">
      <c r="A1458" s="39"/>
      <c r="B1458" s="42"/>
      <c r="C1458" s="40"/>
      <c r="D1458" s="40"/>
      <c r="E1458" s="43"/>
      <c r="F1458" s="14"/>
      <c r="G1458" s="41"/>
    </row>
    <row r="1459" spans="1:7" ht="22.5" x14ac:dyDescent="0.25">
      <c r="A1459" s="87" t="s">
        <v>238</v>
      </c>
      <c r="C1459" s="337" t="s">
        <v>187</v>
      </c>
      <c r="D1459" s="337"/>
      <c r="E1459" s="14"/>
      <c r="F1459" s="337" t="s">
        <v>188</v>
      </c>
      <c r="G1459" s="338"/>
    </row>
    <row r="1460" spans="1:7" x14ac:dyDescent="0.25">
      <c r="A1460" s="44"/>
      <c r="B1460" s="89"/>
      <c r="C1460" s="45"/>
      <c r="D1460" s="45"/>
      <c r="E1460" s="45"/>
      <c r="F1460" s="45"/>
      <c r="G1460" s="46"/>
    </row>
    <row r="1466" spans="1:7" ht="24.75" x14ac:dyDescent="0.25">
      <c r="A1466" s="47" t="s">
        <v>175</v>
      </c>
      <c r="B1466" s="48"/>
      <c r="C1466" s="49"/>
      <c r="D1466" s="49"/>
      <c r="E1466" s="49"/>
      <c r="F1466" s="2" t="s">
        <v>189</v>
      </c>
      <c r="G1466" s="49"/>
    </row>
    <row r="1467" spans="1:7" ht="33" x14ac:dyDescent="0.25">
      <c r="A1467" s="50" t="s">
        <v>177</v>
      </c>
      <c r="B1467" s="51"/>
      <c r="C1467" s="52"/>
      <c r="D1467" s="52"/>
      <c r="E1467" s="52"/>
      <c r="F1467" s="52"/>
      <c r="G1467" s="52"/>
    </row>
    <row r="1468" spans="1:7" x14ac:dyDescent="0.25">
      <c r="A1468" s="332" t="s">
        <v>1</v>
      </c>
      <c r="B1468" s="332"/>
      <c r="C1468" s="332"/>
      <c r="D1468" s="332"/>
      <c r="E1468" s="332"/>
      <c r="F1468" s="332"/>
      <c r="G1468" s="332"/>
    </row>
    <row r="1469" spans="1:7" x14ac:dyDescent="0.25">
      <c r="A1469" s="106"/>
      <c r="B1469" s="106"/>
      <c r="C1469" s="106"/>
      <c r="D1469" s="106"/>
      <c r="E1469" s="106"/>
      <c r="F1469" s="106"/>
      <c r="G1469" s="106"/>
    </row>
    <row r="1470" spans="1:7" x14ac:dyDescent="0.25">
      <c r="A1470" s="53" t="s">
        <v>2</v>
      </c>
      <c r="B1470" s="328" t="s">
        <v>280</v>
      </c>
      <c r="C1470" s="328"/>
      <c r="D1470" s="328"/>
      <c r="E1470" s="328"/>
      <c r="F1470" s="54"/>
      <c r="G1470" s="54"/>
    </row>
    <row r="1471" spans="1:7" x14ac:dyDescent="0.25">
      <c r="A1471" s="72" t="s">
        <v>3</v>
      </c>
      <c r="B1471" s="339" t="s">
        <v>239</v>
      </c>
      <c r="C1471" s="339"/>
      <c r="D1471" s="339"/>
      <c r="E1471" s="339"/>
      <c r="F1471" s="5"/>
      <c r="G1471" s="5"/>
    </row>
    <row r="1472" spans="1:7" x14ac:dyDescent="0.25">
      <c r="A1472" s="72" t="s">
        <v>4</v>
      </c>
      <c r="B1472" s="55"/>
      <c r="C1472" s="5"/>
      <c r="D1472" s="5"/>
      <c r="E1472" s="5"/>
      <c r="F1472" s="5"/>
      <c r="G1472" s="5"/>
    </row>
    <row r="1473" spans="1:7" x14ac:dyDescent="0.25">
      <c r="A1473" s="40"/>
      <c r="B1473" s="42"/>
      <c r="C1473" s="40"/>
      <c r="D1473" s="40"/>
      <c r="E1473" s="40"/>
      <c r="F1473" s="40"/>
      <c r="G1473" s="40"/>
    </row>
    <row r="1474" spans="1:7" x14ac:dyDescent="0.25">
      <c r="A1474" s="6"/>
      <c r="B1474" s="12"/>
      <c r="C1474" s="9"/>
      <c r="D1474" s="340" t="s">
        <v>6</v>
      </c>
      <c r="E1474" s="335"/>
      <c r="F1474" s="341"/>
      <c r="G1474" s="7"/>
    </row>
    <row r="1475" spans="1:7" ht="31.5" x14ac:dyDescent="0.25">
      <c r="A1475" s="10" t="s">
        <v>7</v>
      </c>
      <c r="B1475" s="11" t="s">
        <v>8</v>
      </c>
      <c r="C1475" s="221" t="s">
        <v>9</v>
      </c>
      <c r="D1475" s="12" t="s">
        <v>10</v>
      </c>
      <c r="E1475" s="56" t="s">
        <v>11</v>
      </c>
      <c r="F1475" s="12" t="s">
        <v>12</v>
      </c>
      <c r="G1475" s="222" t="s">
        <v>13</v>
      </c>
    </row>
    <row r="1476" spans="1:7" x14ac:dyDescent="0.25">
      <c r="A1476" s="57" t="s">
        <v>14</v>
      </c>
      <c r="B1476" s="58" t="s">
        <v>15</v>
      </c>
      <c r="C1476" s="59" t="s">
        <v>16</v>
      </c>
      <c r="D1476" s="58" t="s">
        <v>17</v>
      </c>
      <c r="E1476" s="60" t="s">
        <v>18</v>
      </c>
      <c r="F1476" s="59" t="s">
        <v>19</v>
      </c>
      <c r="G1476" s="58" t="s">
        <v>20</v>
      </c>
    </row>
    <row r="1477" spans="1:7" x14ac:dyDescent="0.25">
      <c r="A1477" s="113" t="s">
        <v>21</v>
      </c>
      <c r="B1477" s="114"/>
      <c r="C1477" s="115"/>
      <c r="D1477" s="64"/>
      <c r="E1477" s="115"/>
      <c r="F1477" s="64"/>
      <c r="G1477" s="116"/>
    </row>
    <row r="1478" spans="1:7" x14ac:dyDescent="0.25">
      <c r="A1478" s="69" t="s">
        <v>233</v>
      </c>
      <c r="B1478" s="109"/>
      <c r="C1478" s="14"/>
      <c r="D1478" s="13"/>
      <c r="E1478" s="14"/>
      <c r="F1478" s="13"/>
      <c r="G1478" s="15"/>
    </row>
    <row r="1479" spans="1:7" x14ac:dyDescent="0.25">
      <c r="A1479" s="110"/>
      <c r="B1479" s="111"/>
      <c r="C1479" s="70"/>
      <c r="D1479" s="81"/>
      <c r="E1479" s="70"/>
      <c r="F1479" s="81"/>
      <c r="G1479" s="75"/>
    </row>
    <row r="1480" spans="1:7" x14ac:dyDescent="0.25">
      <c r="A1480" s="18" t="s">
        <v>98</v>
      </c>
      <c r="B1480" s="17" t="s">
        <v>99</v>
      </c>
      <c r="C1480" s="266">
        <v>97680</v>
      </c>
      <c r="D1480" s="267">
        <v>48840</v>
      </c>
      <c r="E1480" s="266">
        <f>F1480-D1480</f>
        <v>48840</v>
      </c>
      <c r="F1480" s="267">
        <v>97680</v>
      </c>
      <c r="G1480" s="126">
        <v>97680</v>
      </c>
    </row>
    <row r="1481" spans="1:7" x14ac:dyDescent="0.25">
      <c r="A1481" s="18"/>
      <c r="B1481" s="17"/>
      <c r="C1481" s="22"/>
      <c r="D1481" s="23"/>
      <c r="E1481" s="70"/>
      <c r="F1481" s="23"/>
      <c r="G1481" s="119"/>
    </row>
    <row r="1482" spans="1:7" x14ac:dyDescent="0.25">
      <c r="A1482" s="18"/>
      <c r="B1482" s="17"/>
      <c r="C1482" s="22"/>
      <c r="D1482" s="23"/>
      <c r="E1482" s="70"/>
      <c r="F1482" s="23"/>
      <c r="G1482" s="119"/>
    </row>
    <row r="1483" spans="1:7" x14ac:dyDescent="0.25">
      <c r="A1483" s="26" t="s">
        <v>203</v>
      </c>
      <c r="B1483" s="109"/>
      <c r="C1483" s="78">
        <f>SUM(C1480:C1482)</f>
        <v>97680</v>
      </c>
      <c r="D1483" s="79">
        <f>SUM(D1480:D1482)</f>
        <v>48840</v>
      </c>
      <c r="E1483" s="78">
        <f>SUM(E1480:E1482)</f>
        <v>48840</v>
      </c>
      <c r="F1483" s="79">
        <f>SUM(F1480:F1482)</f>
        <v>97680</v>
      </c>
      <c r="G1483" s="80">
        <f>SUM(G1480:G1482)</f>
        <v>97680</v>
      </c>
    </row>
    <row r="1484" spans="1:7" x14ac:dyDescent="0.25">
      <c r="A1484" s="26"/>
      <c r="B1484" s="109"/>
      <c r="C1484" s="78"/>
      <c r="D1484" s="79"/>
      <c r="E1484" s="78"/>
      <c r="F1484" s="79"/>
      <c r="G1484" s="80"/>
    </row>
    <row r="1485" spans="1:7" x14ac:dyDescent="0.25">
      <c r="A1485" s="38" t="s">
        <v>185</v>
      </c>
      <c r="B1485" s="112"/>
      <c r="C1485" s="268">
        <f>C1483</f>
        <v>97680</v>
      </c>
      <c r="D1485" s="269">
        <f>D1483</f>
        <v>48840</v>
      </c>
      <c r="E1485" s="270">
        <f>E1483</f>
        <v>48840</v>
      </c>
      <c r="F1485" s="269">
        <f>F1483</f>
        <v>97680</v>
      </c>
      <c r="G1485" s="269">
        <f>G1483</f>
        <v>97680</v>
      </c>
    </row>
    <row r="1486" spans="1:7" x14ac:dyDescent="0.25">
      <c r="A1486" s="117"/>
      <c r="B1486" s="96"/>
      <c r="C1486" s="78"/>
      <c r="D1486" s="78"/>
      <c r="E1486" s="78"/>
      <c r="F1486" s="78"/>
      <c r="G1486" s="80"/>
    </row>
    <row r="1487" spans="1:7" x14ac:dyDescent="0.25">
      <c r="A1487" s="24" t="s">
        <v>165</v>
      </c>
      <c r="B1487" s="42"/>
      <c r="C1487" s="40"/>
      <c r="D1487" s="40"/>
      <c r="E1487" s="40"/>
      <c r="F1487" s="40"/>
      <c r="G1487" s="41"/>
    </row>
    <row r="1488" spans="1:7" x14ac:dyDescent="0.25">
      <c r="A1488" s="39"/>
      <c r="B1488" s="42"/>
      <c r="C1488" s="40"/>
      <c r="D1488" s="40"/>
      <c r="E1488" s="40"/>
      <c r="F1488" s="40"/>
      <c r="G1488" s="41"/>
    </row>
    <row r="1489" spans="1:7" ht="23.25" x14ac:dyDescent="0.25">
      <c r="A1489" s="39" t="s">
        <v>166</v>
      </c>
      <c r="B1489" s="42" t="s">
        <v>167</v>
      </c>
      <c r="C1489" s="40"/>
      <c r="D1489" s="40"/>
      <c r="E1489" s="43" t="s">
        <v>168</v>
      </c>
      <c r="F1489" s="14"/>
      <c r="G1489" s="41"/>
    </row>
    <row r="1490" spans="1:7" x14ac:dyDescent="0.25">
      <c r="A1490" s="39"/>
      <c r="B1490" s="42"/>
      <c r="C1490" s="40"/>
      <c r="D1490" s="40"/>
      <c r="E1490" s="43"/>
      <c r="F1490" s="14"/>
      <c r="G1490" s="41"/>
    </row>
    <row r="1491" spans="1:7" ht="22.5" x14ac:dyDescent="0.25">
      <c r="A1491" s="87" t="s">
        <v>240</v>
      </c>
      <c r="C1491" s="337" t="s">
        <v>187</v>
      </c>
      <c r="D1491" s="337"/>
      <c r="E1491" s="14"/>
      <c r="F1491" s="337" t="s">
        <v>188</v>
      </c>
      <c r="G1491" s="338"/>
    </row>
    <row r="1492" spans="1:7" x14ac:dyDescent="0.25">
      <c r="A1492" s="44"/>
      <c r="B1492" s="89"/>
      <c r="C1492" s="45"/>
      <c r="D1492" s="45"/>
      <c r="E1492" s="45"/>
      <c r="F1492" s="45"/>
      <c r="G1492" s="46"/>
    </row>
    <row r="1496" spans="1:7" ht="24.75" x14ac:dyDescent="0.25">
      <c r="A1496" s="47" t="s">
        <v>175</v>
      </c>
      <c r="B1496" s="48"/>
      <c r="C1496" s="49"/>
      <c r="D1496" s="49"/>
      <c r="E1496" s="49"/>
      <c r="F1496" s="2" t="s">
        <v>189</v>
      </c>
      <c r="G1496" s="49"/>
    </row>
    <row r="1497" spans="1:7" ht="33" x14ac:dyDescent="0.25">
      <c r="A1497" s="50" t="s">
        <v>177</v>
      </c>
      <c r="B1497" s="51"/>
      <c r="C1497" s="52"/>
      <c r="D1497" s="52"/>
      <c r="E1497" s="52"/>
      <c r="F1497" s="52"/>
      <c r="G1497" s="52"/>
    </row>
    <row r="1498" spans="1:7" x14ac:dyDescent="0.25">
      <c r="A1498" s="332" t="s">
        <v>1</v>
      </c>
      <c r="B1498" s="332"/>
      <c r="C1498" s="332"/>
      <c r="D1498" s="332"/>
      <c r="E1498" s="332"/>
      <c r="F1498" s="332"/>
      <c r="G1498" s="332"/>
    </row>
    <row r="1499" spans="1:7" x14ac:dyDescent="0.25">
      <c r="A1499" s="53" t="s">
        <v>2</v>
      </c>
      <c r="B1499" s="328" t="s">
        <v>280</v>
      </c>
      <c r="C1499" s="328"/>
      <c r="D1499" s="328"/>
      <c r="E1499" s="328"/>
      <c r="F1499" s="54"/>
      <c r="G1499" s="54"/>
    </row>
    <row r="1500" spans="1:7" x14ac:dyDescent="0.25">
      <c r="A1500" s="72" t="s">
        <v>3</v>
      </c>
      <c r="B1500" s="339" t="s">
        <v>244</v>
      </c>
      <c r="C1500" s="339"/>
      <c r="D1500" s="339"/>
      <c r="E1500" s="339"/>
      <c r="F1500" s="5"/>
      <c r="G1500" s="5"/>
    </row>
    <row r="1501" spans="1:7" x14ac:dyDescent="0.25">
      <c r="A1501" s="72" t="s">
        <v>4</v>
      </c>
      <c r="B1501" s="55"/>
      <c r="C1501" s="5"/>
      <c r="D1501" s="5"/>
      <c r="E1501" s="5"/>
      <c r="F1501" s="5"/>
      <c r="G1501" s="5"/>
    </row>
    <row r="1502" spans="1:7" x14ac:dyDescent="0.25">
      <c r="A1502" s="6"/>
      <c r="B1502" s="12"/>
      <c r="C1502" s="9"/>
      <c r="D1502" s="335" t="s">
        <v>6</v>
      </c>
      <c r="E1502" s="336"/>
      <c r="F1502" s="335"/>
      <c r="G1502" s="7"/>
    </row>
    <row r="1503" spans="1:7" ht="31.5" x14ac:dyDescent="0.25">
      <c r="A1503" s="10" t="s">
        <v>7</v>
      </c>
      <c r="B1503" s="11" t="s">
        <v>8</v>
      </c>
      <c r="C1503" s="221" t="s">
        <v>9</v>
      </c>
      <c r="D1503" s="12" t="s">
        <v>10</v>
      </c>
      <c r="E1503" s="56" t="s">
        <v>11</v>
      </c>
      <c r="F1503" s="12" t="s">
        <v>12</v>
      </c>
      <c r="G1503" s="222" t="s">
        <v>13</v>
      </c>
    </row>
    <row r="1504" spans="1:7" x14ac:dyDescent="0.25">
      <c r="A1504" s="57" t="s">
        <v>14</v>
      </c>
      <c r="B1504" s="58" t="s">
        <v>15</v>
      </c>
      <c r="C1504" s="59" t="s">
        <v>16</v>
      </c>
      <c r="D1504" s="58" t="s">
        <v>17</v>
      </c>
      <c r="E1504" s="60" t="s">
        <v>18</v>
      </c>
      <c r="F1504" s="59" t="s">
        <v>19</v>
      </c>
      <c r="G1504" s="58" t="s">
        <v>20</v>
      </c>
    </row>
    <row r="1505" spans="1:7" x14ac:dyDescent="0.25">
      <c r="A1505" s="61" t="s">
        <v>21</v>
      </c>
      <c r="B1505" s="62"/>
      <c r="C1505" s="63"/>
      <c r="D1505" s="64"/>
      <c r="E1505" s="63"/>
      <c r="F1505" s="64"/>
      <c r="G1505" s="65"/>
    </row>
    <row r="1506" spans="1:7" x14ac:dyDescent="0.25">
      <c r="A1506" s="69" t="s">
        <v>191</v>
      </c>
      <c r="B1506" s="25"/>
      <c r="C1506" s="14"/>
      <c r="D1506" s="13"/>
      <c r="E1506" s="14"/>
      <c r="F1506" s="13"/>
      <c r="G1506" s="15"/>
    </row>
    <row r="1507" spans="1:7" s="164" customFormat="1" ht="22.5" x14ac:dyDescent="0.2">
      <c r="A1507" s="167" t="s">
        <v>304</v>
      </c>
      <c r="B1507" s="168" t="s">
        <v>341</v>
      </c>
      <c r="C1507" s="169">
        <v>96450</v>
      </c>
      <c r="D1507" s="170">
        <v>4650</v>
      </c>
      <c r="E1507" s="169">
        <v>45350</v>
      </c>
      <c r="F1507" s="170">
        <v>50000</v>
      </c>
      <c r="G1507" s="173">
        <v>50000</v>
      </c>
    </row>
    <row r="1508" spans="1:7" s="164" customFormat="1" ht="22.5" x14ac:dyDescent="0.2">
      <c r="A1508" s="167" t="s">
        <v>306</v>
      </c>
      <c r="B1508" s="168" t="s">
        <v>343</v>
      </c>
      <c r="C1508" s="169">
        <v>2922.73</v>
      </c>
      <c r="D1508" s="170">
        <v>0</v>
      </c>
      <c r="E1508" s="169">
        <v>2000</v>
      </c>
      <c r="F1508" s="170">
        <v>2000</v>
      </c>
      <c r="G1508" s="173">
        <v>5000</v>
      </c>
    </row>
    <row r="1509" spans="1:7" s="164" customFormat="1" ht="22.5" x14ac:dyDescent="0.2">
      <c r="A1509" s="167" t="s">
        <v>344</v>
      </c>
      <c r="B1509" s="168" t="s">
        <v>345</v>
      </c>
      <c r="C1509" s="169">
        <v>29660</v>
      </c>
      <c r="D1509" s="170">
        <v>0</v>
      </c>
      <c r="E1509" s="169">
        <v>95000</v>
      </c>
      <c r="F1509" s="170">
        <v>95000</v>
      </c>
      <c r="G1509" s="173">
        <v>50000</v>
      </c>
    </row>
    <row r="1510" spans="1:7" s="164" customFormat="1" ht="22.5" x14ac:dyDescent="0.2">
      <c r="A1510" s="167" t="s">
        <v>346</v>
      </c>
      <c r="B1510" s="168" t="s">
        <v>347</v>
      </c>
      <c r="C1510" s="169">
        <v>96523.64</v>
      </c>
      <c r="D1510" s="170">
        <v>24608</v>
      </c>
      <c r="E1510" s="169">
        <v>75392</v>
      </c>
      <c r="F1510" s="170">
        <v>100000</v>
      </c>
      <c r="G1510" s="173">
        <v>250000</v>
      </c>
    </row>
    <row r="1511" spans="1:7" s="164" customFormat="1" ht="22.5" x14ac:dyDescent="0.2">
      <c r="A1511" s="167" t="s">
        <v>310</v>
      </c>
      <c r="B1511" s="168" t="s">
        <v>348</v>
      </c>
      <c r="C1511" s="169">
        <v>31600</v>
      </c>
      <c r="D1511" s="170">
        <v>26000</v>
      </c>
      <c r="E1511" s="169">
        <v>72000</v>
      </c>
      <c r="F1511" s="170">
        <v>98000</v>
      </c>
      <c r="G1511" s="173">
        <v>50000</v>
      </c>
    </row>
    <row r="1512" spans="1:7" s="164" customFormat="1" ht="22.5" x14ac:dyDescent="0.2">
      <c r="A1512" s="167" t="s">
        <v>405</v>
      </c>
      <c r="B1512" s="168" t="s">
        <v>406</v>
      </c>
      <c r="C1512" s="169">
        <v>97680</v>
      </c>
      <c r="D1512" s="170">
        <v>48840</v>
      </c>
      <c r="E1512" s="169">
        <v>48840</v>
      </c>
      <c r="F1512" s="170">
        <v>97680</v>
      </c>
      <c r="G1512" s="173">
        <v>97680</v>
      </c>
    </row>
    <row r="1513" spans="1:7" s="164" customFormat="1" ht="22.5" x14ac:dyDescent="0.2">
      <c r="A1513" s="176" t="s">
        <v>414</v>
      </c>
      <c r="B1513" s="179" t="s">
        <v>105</v>
      </c>
      <c r="C1513" s="169">
        <v>45000</v>
      </c>
      <c r="D1513" s="170">
        <v>0</v>
      </c>
      <c r="E1513" s="169">
        <v>45000</v>
      </c>
      <c r="F1513" s="170">
        <v>45000</v>
      </c>
      <c r="G1513" s="173">
        <v>20000</v>
      </c>
    </row>
    <row r="1514" spans="1:7" s="164" customFormat="1" ht="22.5" x14ac:dyDescent="0.2">
      <c r="A1514" s="176" t="s">
        <v>404</v>
      </c>
      <c r="B1514" s="179" t="s">
        <v>105</v>
      </c>
      <c r="C1514" s="169">
        <v>0</v>
      </c>
      <c r="D1514" s="170">
        <v>0</v>
      </c>
      <c r="E1514" s="169">
        <v>0</v>
      </c>
      <c r="F1514" s="170">
        <v>0</v>
      </c>
      <c r="G1514" s="173">
        <v>25000</v>
      </c>
    </row>
    <row r="1515" spans="1:7" s="164" customFormat="1" ht="22.5" x14ac:dyDescent="0.2">
      <c r="A1515" s="167" t="s">
        <v>359</v>
      </c>
      <c r="B1515" s="168" t="s">
        <v>360</v>
      </c>
      <c r="C1515" s="169">
        <v>132000</v>
      </c>
      <c r="D1515" s="170">
        <v>0</v>
      </c>
      <c r="E1515" s="169">
        <v>240000</v>
      </c>
      <c r="F1515" s="170">
        <v>240000</v>
      </c>
      <c r="G1515" s="173">
        <v>1140000</v>
      </c>
    </row>
    <row r="1516" spans="1:7" s="164" customFormat="1" ht="22.5" x14ac:dyDescent="0.2">
      <c r="A1516" s="167" t="s">
        <v>415</v>
      </c>
      <c r="B1516" s="168" t="s">
        <v>416</v>
      </c>
      <c r="C1516" s="169">
        <v>0</v>
      </c>
      <c r="D1516" s="170">
        <v>0</v>
      </c>
      <c r="E1516" s="169">
        <v>5000</v>
      </c>
      <c r="F1516" s="170">
        <v>5000</v>
      </c>
      <c r="G1516" s="173">
        <v>5000</v>
      </c>
    </row>
    <row r="1517" spans="1:7" s="164" customFormat="1" ht="22.5" x14ac:dyDescent="0.2">
      <c r="A1517" s="167" t="s">
        <v>366</v>
      </c>
      <c r="B1517" s="168" t="s">
        <v>367</v>
      </c>
      <c r="C1517" s="183">
        <v>77000</v>
      </c>
      <c r="D1517" s="184">
        <v>43200</v>
      </c>
      <c r="E1517" s="183">
        <v>36800</v>
      </c>
      <c r="F1517" s="184">
        <v>80000</v>
      </c>
      <c r="G1517" s="185">
        <v>80000</v>
      </c>
    </row>
    <row r="1518" spans="1:7" x14ac:dyDescent="0.25">
      <c r="A1518" s="18"/>
      <c r="B1518" s="17"/>
      <c r="C1518" s="70"/>
      <c r="D1518" s="23"/>
      <c r="E1518" s="93"/>
      <c r="F1518" s="122"/>
      <c r="G1518" s="119"/>
    </row>
    <row r="1519" spans="1:7" x14ac:dyDescent="0.25">
      <c r="A1519" s="26" t="s">
        <v>194</v>
      </c>
      <c r="B1519" s="25"/>
      <c r="C1519" s="78">
        <f>SUM(C1507:C1518)</f>
        <v>608836.37</v>
      </c>
      <c r="D1519" s="79">
        <f>SUM(D1507:D1518)</f>
        <v>147298</v>
      </c>
      <c r="E1519" s="78">
        <f>SUM(E1507:E1518)</f>
        <v>665382</v>
      </c>
      <c r="F1519" s="79">
        <f>SUM(F1507:F1518)</f>
        <v>812680</v>
      </c>
      <c r="G1519" s="80">
        <f>SUM(G1507:G1518)</f>
        <v>1772680</v>
      </c>
    </row>
    <row r="1520" spans="1:7" x14ac:dyDescent="0.25">
      <c r="A1520" s="26" t="s">
        <v>195</v>
      </c>
      <c r="B1520" s="25"/>
      <c r="C1520" s="93"/>
      <c r="D1520" s="67"/>
      <c r="E1520" s="93"/>
      <c r="F1520" s="67"/>
      <c r="G1520" s="98"/>
    </row>
    <row r="1521" spans="1:7" s="164" customFormat="1" ht="11.25" x14ac:dyDescent="0.2">
      <c r="A1521" s="176" t="s">
        <v>385</v>
      </c>
      <c r="B1521" s="179" t="s">
        <v>145</v>
      </c>
      <c r="C1521" s="275">
        <v>0</v>
      </c>
      <c r="D1521" s="228">
        <v>0</v>
      </c>
      <c r="E1521" s="275">
        <v>0</v>
      </c>
      <c r="F1521" s="228">
        <v>0</v>
      </c>
      <c r="G1521" s="173">
        <v>50000</v>
      </c>
    </row>
    <row r="1522" spans="1:7" s="164" customFormat="1" ht="22.5" x14ac:dyDescent="0.2">
      <c r="A1522" s="176" t="s">
        <v>316</v>
      </c>
      <c r="B1522" s="179" t="s">
        <v>148</v>
      </c>
      <c r="C1522" s="275">
        <v>0</v>
      </c>
      <c r="D1522" s="228">
        <v>0</v>
      </c>
      <c r="E1522" s="275">
        <v>0</v>
      </c>
      <c r="F1522" s="228">
        <v>0</v>
      </c>
      <c r="G1522" s="173">
        <v>50000</v>
      </c>
    </row>
    <row r="1523" spans="1:7" s="164" customFormat="1" ht="11.25" x14ac:dyDescent="0.2">
      <c r="A1523" s="176" t="s">
        <v>317</v>
      </c>
      <c r="B1523" s="179" t="s">
        <v>150</v>
      </c>
      <c r="C1523" s="277">
        <v>0</v>
      </c>
      <c r="D1523" s="226">
        <v>0</v>
      </c>
      <c r="E1523" s="277">
        <v>0</v>
      </c>
      <c r="F1523" s="226">
        <v>0</v>
      </c>
      <c r="G1523" s="276">
        <v>50000</v>
      </c>
    </row>
    <row r="1524" spans="1:7" x14ac:dyDescent="0.25">
      <c r="A1524" s="18"/>
      <c r="B1524" s="17"/>
      <c r="C1524" s="22"/>
      <c r="D1524" s="23"/>
      <c r="E1524" s="93"/>
      <c r="F1524" s="67"/>
      <c r="G1524" s="271"/>
    </row>
    <row r="1525" spans="1:7" x14ac:dyDescent="0.25">
      <c r="A1525" s="26" t="s">
        <v>245</v>
      </c>
      <c r="B1525" s="25"/>
      <c r="C1525" s="78">
        <f>SUM(C1521:C1524)</f>
        <v>0</v>
      </c>
      <c r="D1525" s="79">
        <f>SUM(D1521:D1524)</f>
        <v>0</v>
      </c>
      <c r="E1525" s="78">
        <f>SUM(E1521:E1524)</f>
        <v>0</v>
      </c>
      <c r="F1525" s="79">
        <f>SUM(F1521:F1524)</f>
        <v>0</v>
      </c>
      <c r="G1525" s="80">
        <f>SUM(G1521:G1524)</f>
        <v>150000</v>
      </c>
    </row>
    <row r="1526" spans="1:7" x14ac:dyDescent="0.25">
      <c r="A1526" s="26"/>
      <c r="B1526" s="25"/>
      <c r="C1526" s="78"/>
      <c r="D1526" s="79"/>
      <c r="E1526" s="78"/>
      <c r="F1526" s="79"/>
      <c r="G1526" s="80"/>
    </row>
    <row r="1527" spans="1:7" x14ac:dyDescent="0.25">
      <c r="A1527" s="38" t="s">
        <v>185</v>
      </c>
      <c r="B1527" s="120"/>
      <c r="C1527" s="83">
        <f>SUM(C1519+C1525)</f>
        <v>608836.37</v>
      </c>
      <c r="D1527" s="83">
        <f>SUM(D1519+D1525)</f>
        <v>147298</v>
      </c>
      <c r="E1527" s="84">
        <f>SUM(E1519+E1525)</f>
        <v>665382</v>
      </c>
      <c r="F1527" s="83">
        <f>SUM(F1519+F1525)</f>
        <v>812680</v>
      </c>
      <c r="G1527" s="85">
        <f>SUM(G1519+G1525)</f>
        <v>1922680</v>
      </c>
    </row>
    <row r="1528" spans="1:7" x14ac:dyDescent="0.25">
      <c r="A1528" s="100"/>
      <c r="B1528" s="101"/>
      <c r="C1528" s="241"/>
      <c r="D1528" s="241"/>
      <c r="E1528" s="241"/>
      <c r="F1528" s="241"/>
      <c r="G1528" s="220"/>
    </row>
    <row r="1529" spans="1:7" x14ac:dyDescent="0.25">
      <c r="A1529" s="24" t="s">
        <v>165</v>
      </c>
      <c r="B1529" s="42"/>
      <c r="C1529" s="40"/>
      <c r="D1529" s="40"/>
      <c r="E1529" s="40"/>
      <c r="F1529" s="40"/>
      <c r="G1529" s="41"/>
    </row>
    <row r="1530" spans="1:7" x14ac:dyDescent="0.25">
      <c r="A1530" s="39"/>
      <c r="B1530" s="42"/>
      <c r="C1530" s="40"/>
      <c r="D1530" s="40"/>
      <c r="E1530" s="40"/>
      <c r="F1530" s="40"/>
      <c r="G1530" s="41"/>
    </row>
    <row r="1531" spans="1:7" ht="23.25" x14ac:dyDescent="0.25">
      <c r="A1531" s="39" t="s">
        <v>166</v>
      </c>
      <c r="B1531" s="42" t="s">
        <v>167</v>
      </c>
      <c r="C1531" s="40"/>
      <c r="D1531" s="40"/>
      <c r="E1531" s="43" t="s">
        <v>168</v>
      </c>
      <c r="F1531" s="14"/>
      <c r="G1531" s="41"/>
    </row>
    <row r="1532" spans="1:7" x14ac:dyDescent="0.25">
      <c r="A1532" s="39"/>
      <c r="B1532" s="42"/>
      <c r="C1532" s="40"/>
      <c r="D1532" s="40"/>
      <c r="E1532" s="43"/>
      <c r="F1532" s="14"/>
      <c r="G1532" s="41"/>
    </row>
    <row r="1533" spans="1:7" ht="22.5" x14ac:dyDescent="0.25">
      <c r="A1533" s="87" t="s">
        <v>521</v>
      </c>
      <c r="C1533" s="337" t="s">
        <v>187</v>
      </c>
      <c r="D1533" s="337"/>
      <c r="E1533" s="14"/>
      <c r="F1533" s="337" t="s">
        <v>188</v>
      </c>
      <c r="G1533" s="338"/>
    </row>
    <row r="1534" spans="1:7" x14ac:dyDescent="0.25">
      <c r="A1534" s="44"/>
      <c r="B1534" s="89"/>
      <c r="C1534" s="45"/>
      <c r="D1534" s="45"/>
      <c r="E1534" s="45"/>
      <c r="F1534" s="45"/>
      <c r="G1534" s="46"/>
    </row>
    <row r="1535" spans="1:7" x14ac:dyDescent="0.25">
      <c r="A1535" s="160"/>
    </row>
    <row r="1536" spans="1:7" ht="24.75" x14ac:dyDescent="0.25">
      <c r="A1536" s="47" t="s">
        <v>175</v>
      </c>
      <c r="B1536" s="48"/>
      <c r="C1536" s="49"/>
      <c r="D1536" s="49"/>
      <c r="E1536" s="49"/>
      <c r="F1536" s="2" t="s">
        <v>189</v>
      </c>
      <c r="G1536" s="49"/>
    </row>
    <row r="1537" spans="1:7" ht="33" x14ac:dyDescent="0.25">
      <c r="A1537" s="50" t="s">
        <v>177</v>
      </c>
      <c r="B1537" s="51"/>
      <c r="C1537" s="52"/>
      <c r="D1537" s="52"/>
      <c r="E1537" s="52"/>
      <c r="F1537" s="52"/>
      <c r="G1537" s="52"/>
    </row>
    <row r="1538" spans="1:7" x14ac:dyDescent="0.25">
      <c r="A1538" s="332" t="s">
        <v>1</v>
      </c>
      <c r="B1538" s="332"/>
      <c r="C1538" s="332"/>
      <c r="D1538" s="332"/>
      <c r="E1538" s="332"/>
      <c r="F1538" s="332"/>
      <c r="G1538" s="332"/>
    </row>
    <row r="1539" spans="1:7" x14ac:dyDescent="0.25">
      <c r="A1539" s="53" t="s">
        <v>2</v>
      </c>
      <c r="B1539" s="328" t="s">
        <v>280</v>
      </c>
      <c r="C1539" s="328"/>
      <c r="D1539" s="328"/>
      <c r="E1539" s="328"/>
      <c r="F1539" s="54"/>
      <c r="G1539" s="54"/>
    </row>
    <row r="1540" spans="1:7" x14ac:dyDescent="0.25">
      <c r="A1540" s="72" t="s">
        <v>3</v>
      </c>
      <c r="B1540" s="339" t="s">
        <v>246</v>
      </c>
      <c r="C1540" s="339"/>
      <c r="D1540" s="339"/>
      <c r="E1540" s="339"/>
      <c r="F1540" s="91"/>
      <c r="G1540" s="5"/>
    </row>
    <row r="1541" spans="1:7" x14ac:dyDescent="0.25">
      <c r="A1541" s="72" t="s">
        <v>4</v>
      </c>
      <c r="B1541" s="55"/>
      <c r="C1541" s="5"/>
      <c r="D1541" s="5"/>
      <c r="E1541" s="5"/>
      <c r="F1541" s="5"/>
      <c r="G1541" s="5"/>
    </row>
    <row r="1542" spans="1:7" x14ac:dyDescent="0.25">
      <c r="A1542" s="6"/>
      <c r="B1542" s="12"/>
      <c r="C1542" s="9"/>
      <c r="D1542" s="335" t="s">
        <v>6</v>
      </c>
      <c r="E1542" s="336"/>
      <c r="F1542" s="335"/>
      <c r="G1542" s="7"/>
    </row>
    <row r="1543" spans="1:7" ht="31.5" x14ac:dyDescent="0.25">
      <c r="A1543" s="10" t="s">
        <v>7</v>
      </c>
      <c r="B1543" s="11" t="s">
        <v>8</v>
      </c>
      <c r="C1543" s="221" t="s">
        <v>9</v>
      </c>
      <c r="D1543" s="12" t="s">
        <v>10</v>
      </c>
      <c r="E1543" s="56" t="s">
        <v>11</v>
      </c>
      <c r="F1543" s="12" t="s">
        <v>12</v>
      </c>
      <c r="G1543" s="222" t="s">
        <v>13</v>
      </c>
    </row>
    <row r="1544" spans="1:7" x14ac:dyDescent="0.25">
      <c r="A1544" s="57" t="s">
        <v>14</v>
      </c>
      <c r="B1544" s="58" t="s">
        <v>15</v>
      </c>
      <c r="C1544" s="59" t="s">
        <v>16</v>
      </c>
      <c r="D1544" s="58" t="s">
        <v>17</v>
      </c>
      <c r="E1544" s="60" t="s">
        <v>18</v>
      </c>
      <c r="F1544" s="59" t="s">
        <v>19</v>
      </c>
      <c r="G1544" s="58" t="s">
        <v>20</v>
      </c>
    </row>
    <row r="1545" spans="1:7" x14ac:dyDescent="0.25">
      <c r="A1545" s="61" t="s">
        <v>21</v>
      </c>
      <c r="B1545" s="62"/>
      <c r="C1545" s="63"/>
      <c r="D1545" s="64"/>
      <c r="E1545" s="63"/>
      <c r="F1545" s="64"/>
      <c r="G1545" s="65"/>
    </row>
    <row r="1546" spans="1:7" x14ac:dyDescent="0.25">
      <c r="A1546" s="69" t="s">
        <v>191</v>
      </c>
      <c r="B1546" s="25"/>
      <c r="C1546" s="14"/>
      <c r="D1546" s="13"/>
      <c r="E1546" s="14"/>
      <c r="F1546" s="13"/>
      <c r="G1546" s="15"/>
    </row>
    <row r="1547" spans="1:7" s="164" customFormat="1" ht="22.5" x14ac:dyDescent="0.2">
      <c r="A1547" s="167" t="s">
        <v>304</v>
      </c>
      <c r="B1547" s="168" t="s">
        <v>341</v>
      </c>
      <c r="C1547" s="169">
        <v>74700</v>
      </c>
      <c r="D1547" s="170">
        <v>0</v>
      </c>
      <c r="E1547" s="169">
        <v>100000</v>
      </c>
      <c r="F1547" s="170">
        <v>100000</v>
      </c>
      <c r="G1547" s="173">
        <v>100000</v>
      </c>
    </row>
    <row r="1548" spans="1:7" s="164" customFormat="1" ht="22.5" x14ac:dyDescent="0.2">
      <c r="A1548" s="167" t="s">
        <v>306</v>
      </c>
      <c r="B1548" s="168" t="s">
        <v>343</v>
      </c>
      <c r="C1548" s="169">
        <v>5845.46</v>
      </c>
      <c r="D1548" s="170">
        <v>0</v>
      </c>
      <c r="E1548" s="169">
        <v>50000</v>
      </c>
      <c r="F1548" s="170">
        <v>50000</v>
      </c>
      <c r="G1548" s="173">
        <v>50000</v>
      </c>
    </row>
    <row r="1549" spans="1:7" s="164" customFormat="1" ht="22.5" x14ac:dyDescent="0.2">
      <c r="A1549" s="167" t="s">
        <v>344</v>
      </c>
      <c r="B1549" s="168" t="s">
        <v>345</v>
      </c>
      <c r="C1549" s="169">
        <v>40000</v>
      </c>
      <c r="D1549" s="170">
        <v>0</v>
      </c>
      <c r="E1549" s="169">
        <v>20000</v>
      </c>
      <c r="F1549" s="170">
        <v>20000</v>
      </c>
      <c r="G1549" s="173">
        <v>30000</v>
      </c>
    </row>
    <row r="1550" spans="1:7" s="164" customFormat="1" ht="22.5" x14ac:dyDescent="0.2">
      <c r="A1550" s="167" t="s">
        <v>346</v>
      </c>
      <c r="B1550" s="168" t="s">
        <v>347</v>
      </c>
      <c r="C1550" s="169">
        <v>344844.43</v>
      </c>
      <c r="D1550" s="170">
        <v>0</v>
      </c>
      <c r="E1550" s="169">
        <v>70000</v>
      </c>
      <c r="F1550" s="170">
        <v>70000</v>
      </c>
      <c r="G1550" s="173">
        <v>390000</v>
      </c>
    </row>
    <row r="1551" spans="1:7" s="164" customFormat="1" ht="22.5" x14ac:dyDescent="0.2">
      <c r="A1551" s="167" t="s">
        <v>310</v>
      </c>
      <c r="B1551" s="168" t="s">
        <v>348</v>
      </c>
      <c r="C1551" s="169">
        <v>20000</v>
      </c>
      <c r="D1551" s="170">
        <v>0</v>
      </c>
      <c r="E1551" s="169">
        <v>20000</v>
      </c>
      <c r="F1551" s="170">
        <v>20000</v>
      </c>
      <c r="G1551" s="173">
        <v>30000</v>
      </c>
    </row>
    <row r="1552" spans="1:7" s="164" customFormat="1" ht="22.5" x14ac:dyDescent="0.2">
      <c r="A1552" s="167" t="s">
        <v>455</v>
      </c>
      <c r="B1552" s="168" t="s">
        <v>350</v>
      </c>
      <c r="C1552" s="169">
        <v>39900</v>
      </c>
      <c r="D1552" s="170">
        <v>0</v>
      </c>
      <c r="E1552" s="169">
        <v>0</v>
      </c>
      <c r="F1552" s="170">
        <v>0</v>
      </c>
      <c r="G1552" s="175">
        <v>0</v>
      </c>
    </row>
    <row r="1553" spans="1:7" s="164" customFormat="1" ht="22.5" x14ac:dyDescent="0.2">
      <c r="A1553" s="167" t="s">
        <v>405</v>
      </c>
      <c r="B1553" s="168" t="s">
        <v>406</v>
      </c>
      <c r="C1553" s="169">
        <v>97680</v>
      </c>
      <c r="D1553" s="170">
        <v>48840</v>
      </c>
      <c r="E1553" s="169">
        <v>48840</v>
      </c>
      <c r="F1553" s="170">
        <v>97680</v>
      </c>
      <c r="G1553" s="173">
        <v>97680</v>
      </c>
    </row>
    <row r="1554" spans="1:7" s="164" customFormat="1" ht="22.5" x14ac:dyDescent="0.2">
      <c r="A1554" s="167" t="s">
        <v>355</v>
      </c>
      <c r="B1554" s="168" t="s">
        <v>356</v>
      </c>
      <c r="C1554" s="169">
        <v>0</v>
      </c>
      <c r="D1554" s="170">
        <v>0</v>
      </c>
      <c r="E1554" s="169">
        <v>0</v>
      </c>
      <c r="F1554" s="170">
        <v>0</v>
      </c>
      <c r="G1554" s="175">
        <f>105600/2</f>
        <v>52800</v>
      </c>
    </row>
    <row r="1555" spans="1:7" s="164" customFormat="1" ht="22.5" x14ac:dyDescent="0.2">
      <c r="A1555" s="167" t="s">
        <v>361</v>
      </c>
      <c r="B1555" s="168" t="s">
        <v>362</v>
      </c>
      <c r="C1555" s="169">
        <v>26600</v>
      </c>
      <c r="D1555" s="170">
        <v>0</v>
      </c>
      <c r="E1555" s="169">
        <v>30000</v>
      </c>
      <c r="F1555" s="170">
        <v>30000</v>
      </c>
      <c r="G1555" s="173">
        <v>60000</v>
      </c>
    </row>
    <row r="1556" spans="1:7" s="164" customFormat="1" ht="11.25" x14ac:dyDescent="0.2">
      <c r="A1556" s="176" t="s">
        <v>456</v>
      </c>
      <c r="B1556" s="179" t="s">
        <v>120</v>
      </c>
      <c r="C1556" s="169">
        <v>0</v>
      </c>
      <c r="D1556" s="170">
        <v>0</v>
      </c>
      <c r="E1556" s="169">
        <v>0</v>
      </c>
      <c r="F1556" s="170">
        <v>0</v>
      </c>
      <c r="G1556" s="173">
        <v>300000</v>
      </c>
    </row>
    <row r="1557" spans="1:7" s="164" customFormat="1" ht="22.5" x14ac:dyDescent="0.2">
      <c r="A1557" s="167" t="s">
        <v>366</v>
      </c>
      <c r="B1557" s="168" t="s">
        <v>367</v>
      </c>
      <c r="C1557" s="183">
        <v>1253422.8600000001</v>
      </c>
      <c r="D1557" s="184">
        <v>149435.53</v>
      </c>
      <c r="E1557" s="183">
        <v>50564.47</v>
      </c>
      <c r="F1557" s="184">
        <v>200000</v>
      </c>
      <c r="G1557" s="185">
        <v>1994350</v>
      </c>
    </row>
    <row r="1558" spans="1:7" x14ac:dyDescent="0.25">
      <c r="A1558" s="18"/>
      <c r="B1558" s="17"/>
      <c r="C1558" s="70"/>
      <c r="D1558" s="81"/>
      <c r="E1558" s="93"/>
      <c r="F1558" s="81"/>
      <c r="G1558" s="75"/>
    </row>
    <row r="1559" spans="1:7" x14ac:dyDescent="0.25">
      <c r="A1559" s="26" t="s">
        <v>194</v>
      </c>
      <c r="B1559" s="25"/>
      <c r="C1559" s="78">
        <f>SUM(C1547:C1558)</f>
        <v>1902992.75</v>
      </c>
      <c r="D1559" s="79">
        <f>SUM(D1547:D1558)</f>
        <v>198275.53</v>
      </c>
      <c r="E1559" s="78">
        <f>SUM(E1547:E1558)</f>
        <v>389404.47</v>
      </c>
      <c r="F1559" s="79">
        <f>SUM(F1547:F1558)</f>
        <v>587680</v>
      </c>
      <c r="G1559" s="80">
        <f>SUM(G1547:G1558)</f>
        <v>3104830</v>
      </c>
    </row>
    <row r="1560" spans="1:7" x14ac:dyDescent="0.25">
      <c r="A1560" s="26" t="s">
        <v>195</v>
      </c>
      <c r="B1560" s="25"/>
      <c r="C1560" s="93"/>
      <c r="D1560" s="67"/>
      <c r="E1560" s="93"/>
      <c r="F1560" s="67"/>
      <c r="G1560" s="98"/>
    </row>
    <row r="1561" spans="1:7" s="164" customFormat="1" ht="22.5" x14ac:dyDescent="0.2">
      <c r="A1561" s="167" t="s">
        <v>419</v>
      </c>
      <c r="B1561" s="168" t="s">
        <v>420</v>
      </c>
      <c r="C1561" s="169">
        <v>0</v>
      </c>
      <c r="D1561" s="170">
        <v>0</v>
      </c>
      <c r="E1561" s="169">
        <v>50000</v>
      </c>
      <c r="F1561" s="170">
        <v>50000</v>
      </c>
      <c r="G1561" s="173">
        <v>50000</v>
      </c>
    </row>
    <row r="1562" spans="1:7" s="164" customFormat="1" ht="22.5" x14ac:dyDescent="0.2">
      <c r="A1562" s="176" t="s">
        <v>316</v>
      </c>
      <c r="B1562" s="179" t="s">
        <v>148</v>
      </c>
      <c r="C1562" s="275">
        <v>0</v>
      </c>
      <c r="D1562" s="228">
        <v>0</v>
      </c>
      <c r="E1562" s="275">
        <v>0</v>
      </c>
      <c r="F1562" s="228">
        <v>0</v>
      </c>
      <c r="G1562" s="173">
        <v>50000</v>
      </c>
    </row>
    <row r="1563" spans="1:7" s="164" customFormat="1" ht="11.25" x14ac:dyDescent="0.2">
      <c r="A1563" s="176" t="s">
        <v>317</v>
      </c>
      <c r="B1563" s="179" t="s">
        <v>150</v>
      </c>
      <c r="C1563" s="275">
        <v>0</v>
      </c>
      <c r="D1563" s="228">
        <v>0</v>
      </c>
      <c r="E1563" s="275">
        <v>0</v>
      </c>
      <c r="F1563" s="228">
        <v>0</v>
      </c>
      <c r="G1563" s="173">
        <v>50000</v>
      </c>
    </row>
    <row r="1564" spans="1:7" s="164" customFormat="1" ht="22.5" x14ac:dyDescent="0.2">
      <c r="A1564" s="167" t="s">
        <v>390</v>
      </c>
      <c r="B1564" s="168" t="s">
        <v>391</v>
      </c>
      <c r="C1564" s="183">
        <v>0</v>
      </c>
      <c r="D1564" s="184">
        <v>0</v>
      </c>
      <c r="E1564" s="183">
        <v>30000</v>
      </c>
      <c r="F1564" s="184">
        <v>30000</v>
      </c>
      <c r="G1564" s="185">
        <v>0</v>
      </c>
    </row>
    <row r="1565" spans="1:7" x14ac:dyDescent="0.25">
      <c r="A1565" s="18"/>
      <c r="B1565" s="17"/>
      <c r="C1565" s="22"/>
      <c r="D1565" s="23"/>
      <c r="E1565" s="93"/>
      <c r="F1565" s="67"/>
      <c r="G1565" s="98"/>
    </row>
    <row r="1566" spans="1:7" x14ac:dyDescent="0.25">
      <c r="A1566" s="26" t="s">
        <v>245</v>
      </c>
      <c r="B1566" s="25"/>
      <c r="C1566" s="78">
        <f>SUM(C1561:C1565)</f>
        <v>0</v>
      </c>
      <c r="D1566" s="79">
        <f>SUM(D1561:D1565)</f>
        <v>0</v>
      </c>
      <c r="E1566" s="78">
        <f>SUM(E1561:E1565)</f>
        <v>80000</v>
      </c>
      <c r="F1566" s="79">
        <f>SUM(F1561:F1565)</f>
        <v>80000</v>
      </c>
      <c r="G1566" s="80">
        <f>SUM(G1561:G1565)</f>
        <v>150000</v>
      </c>
    </row>
    <row r="1567" spans="1:7" x14ac:dyDescent="0.25">
      <c r="A1567" s="26"/>
      <c r="B1567" s="25"/>
      <c r="C1567" s="78"/>
      <c r="D1567" s="79"/>
      <c r="E1567" s="78"/>
      <c r="F1567" s="79"/>
      <c r="G1567" s="80"/>
    </row>
    <row r="1568" spans="1:7" x14ac:dyDescent="0.25">
      <c r="A1568" s="38" t="s">
        <v>185</v>
      </c>
      <c r="B1568" s="120"/>
      <c r="C1568" s="83">
        <f>SUM(C1559:C1564)</f>
        <v>1902992.75</v>
      </c>
      <c r="D1568" s="83">
        <f>SUM(D1559:D1564)</f>
        <v>198275.53</v>
      </c>
      <c r="E1568" s="84">
        <f>SUM(E1559:E1564)</f>
        <v>469404.47</v>
      </c>
      <c r="F1568" s="83">
        <f>SUM(F1559:F1564)</f>
        <v>667680</v>
      </c>
      <c r="G1568" s="85">
        <f>SUM(G1559:G1564)</f>
        <v>3254830</v>
      </c>
    </row>
    <row r="1569" spans="1:7" x14ac:dyDescent="0.25">
      <c r="A1569" s="39"/>
      <c r="B1569" s="42"/>
      <c r="C1569" s="240"/>
      <c r="D1569" s="240"/>
      <c r="E1569" s="240"/>
      <c r="F1569" s="240"/>
      <c r="G1569" s="227"/>
    </row>
    <row r="1570" spans="1:7" x14ac:dyDescent="0.25">
      <c r="A1570" s="24" t="s">
        <v>165</v>
      </c>
      <c r="B1570" s="42"/>
      <c r="C1570" s="40"/>
      <c r="D1570" s="40"/>
      <c r="E1570" s="40"/>
      <c r="F1570" s="40"/>
      <c r="G1570" s="41"/>
    </row>
    <row r="1571" spans="1:7" x14ac:dyDescent="0.25">
      <c r="A1571" s="39"/>
      <c r="B1571" s="42"/>
      <c r="C1571" s="40"/>
      <c r="D1571" s="40"/>
      <c r="E1571" s="40"/>
      <c r="F1571" s="40"/>
      <c r="G1571" s="41"/>
    </row>
    <row r="1572" spans="1:7" ht="23.25" x14ac:dyDescent="0.25">
      <c r="A1572" s="39" t="s">
        <v>166</v>
      </c>
      <c r="B1572" s="42" t="s">
        <v>167</v>
      </c>
      <c r="C1572" s="40"/>
      <c r="D1572" s="40"/>
      <c r="E1572" s="43" t="s">
        <v>168</v>
      </c>
      <c r="F1572" s="14"/>
      <c r="G1572" s="41"/>
    </row>
    <row r="1573" spans="1:7" x14ac:dyDescent="0.25">
      <c r="A1573" s="39"/>
      <c r="B1573" s="42"/>
      <c r="C1573" s="40"/>
      <c r="D1573" s="40"/>
      <c r="E1573" s="43"/>
      <c r="F1573" s="14"/>
      <c r="G1573" s="41"/>
    </row>
    <row r="1574" spans="1:7" ht="22.5" x14ac:dyDescent="0.25">
      <c r="A1574" s="99" t="s">
        <v>247</v>
      </c>
      <c r="C1574" s="337" t="s">
        <v>187</v>
      </c>
      <c r="D1574" s="337"/>
      <c r="E1574" s="14"/>
      <c r="F1574" s="337" t="s">
        <v>188</v>
      </c>
      <c r="G1574" s="338"/>
    </row>
    <row r="1575" spans="1:7" x14ac:dyDescent="0.25">
      <c r="A1575" s="44"/>
      <c r="B1575" s="89"/>
      <c r="C1575" s="45"/>
      <c r="D1575" s="45"/>
      <c r="E1575" s="45"/>
      <c r="F1575" s="45"/>
      <c r="G1575" s="46"/>
    </row>
    <row r="1629" spans="1:7" ht="24.75" x14ac:dyDescent="0.25">
      <c r="A1629" s="47" t="s">
        <v>175</v>
      </c>
      <c r="B1629" s="48"/>
      <c r="C1629" s="49"/>
      <c r="D1629" s="49"/>
      <c r="E1629" s="49"/>
      <c r="F1629" s="2" t="s">
        <v>176</v>
      </c>
      <c r="G1629" s="49"/>
    </row>
    <row r="1630" spans="1:7" ht="33" x14ac:dyDescent="0.25">
      <c r="A1630" s="50" t="s">
        <v>177</v>
      </c>
      <c r="B1630" s="51"/>
      <c r="C1630" s="52"/>
      <c r="D1630" s="52"/>
      <c r="E1630" s="52"/>
      <c r="F1630" s="52"/>
      <c r="G1630" s="52"/>
    </row>
    <row r="1631" spans="1:7" x14ac:dyDescent="0.25">
      <c r="A1631" s="332" t="s">
        <v>1</v>
      </c>
      <c r="B1631" s="332"/>
      <c r="C1631" s="332"/>
      <c r="D1631" s="332"/>
      <c r="E1631" s="332"/>
      <c r="F1631" s="332"/>
      <c r="G1631" s="332"/>
    </row>
    <row r="1632" spans="1:7" x14ac:dyDescent="0.25">
      <c r="A1632" s="53" t="s">
        <v>2</v>
      </c>
      <c r="B1632" s="328" t="s">
        <v>280</v>
      </c>
      <c r="C1632" s="328"/>
      <c r="D1632" s="328"/>
      <c r="E1632" s="328"/>
      <c r="F1632" s="54"/>
      <c r="G1632" s="54"/>
    </row>
    <row r="1633" spans="1:7" x14ac:dyDescent="0.25">
      <c r="A1633" s="72" t="s">
        <v>3</v>
      </c>
      <c r="B1633" s="339" t="s">
        <v>248</v>
      </c>
      <c r="C1633" s="339"/>
      <c r="D1633" s="339"/>
      <c r="E1633" s="339"/>
      <c r="F1633" s="91"/>
      <c r="G1633" s="5"/>
    </row>
    <row r="1634" spans="1:7" x14ac:dyDescent="0.25">
      <c r="A1634" s="72" t="s">
        <v>4</v>
      </c>
      <c r="B1634" s="55"/>
      <c r="C1634" s="5"/>
      <c r="D1634" s="5"/>
      <c r="E1634" s="5"/>
      <c r="F1634" s="5"/>
      <c r="G1634" s="5"/>
    </row>
    <row r="1635" spans="1:7" x14ac:dyDescent="0.25">
      <c r="A1635" s="6"/>
      <c r="B1635" s="12"/>
      <c r="C1635" s="9"/>
      <c r="D1635" s="335" t="s">
        <v>6</v>
      </c>
      <c r="E1635" s="336"/>
      <c r="F1635" s="335"/>
      <c r="G1635" s="7"/>
    </row>
    <row r="1636" spans="1:7" ht="31.5" x14ac:dyDescent="0.25">
      <c r="A1636" s="10" t="s">
        <v>7</v>
      </c>
      <c r="B1636" s="11" t="s">
        <v>8</v>
      </c>
      <c r="C1636" s="221" t="s">
        <v>9</v>
      </c>
      <c r="D1636" s="12" t="s">
        <v>10</v>
      </c>
      <c r="E1636" s="56" t="s">
        <v>11</v>
      </c>
      <c r="F1636" s="12" t="s">
        <v>12</v>
      </c>
      <c r="G1636" s="222" t="s">
        <v>13</v>
      </c>
    </row>
    <row r="1637" spans="1:7" x14ac:dyDescent="0.25">
      <c r="A1637" s="57" t="s">
        <v>14</v>
      </c>
      <c r="B1637" s="58" t="s">
        <v>15</v>
      </c>
      <c r="C1637" s="59" t="s">
        <v>16</v>
      </c>
      <c r="D1637" s="58" t="s">
        <v>17</v>
      </c>
      <c r="E1637" s="60" t="s">
        <v>18</v>
      </c>
      <c r="F1637" s="59" t="s">
        <v>19</v>
      </c>
      <c r="G1637" s="58" t="s">
        <v>20</v>
      </c>
    </row>
    <row r="1638" spans="1:7" x14ac:dyDescent="0.25">
      <c r="A1638" s="61" t="s">
        <v>21</v>
      </c>
      <c r="B1638" s="62"/>
      <c r="C1638" s="63"/>
      <c r="D1638" s="64"/>
      <c r="E1638" s="63"/>
      <c r="F1638" s="64"/>
      <c r="G1638" s="65"/>
    </row>
    <row r="1639" spans="1:7" x14ac:dyDescent="0.25">
      <c r="A1639" s="66" t="s">
        <v>22</v>
      </c>
      <c r="B1639" s="25"/>
      <c r="C1639" s="14"/>
      <c r="D1639" s="13"/>
      <c r="E1639" s="14"/>
      <c r="F1639" s="13"/>
      <c r="G1639" s="15"/>
    </row>
    <row r="1640" spans="1:7" s="164" customFormat="1" ht="22.5" x14ac:dyDescent="0.2">
      <c r="A1640" s="167" t="s">
        <v>281</v>
      </c>
      <c r="B1640" s="168" t="s">
        <v>325</v>
      </c>
      <c r="C1640" s="169">
        <v>9878028.3699999992</v>
      </c>
      <c r="D1640" s="170">
        <v>5778821.3700000001</v>
      </c>
      <c r="E1640" s="169">
        <v>9748114.7300000004</v>
      </c>
      <c r="F1640" s="170">
        <v>15526936.1</v>
      </c>
      <c r="G1640" s="171">
        <v>17842092</v>
      </c>
    </row>
    <row r="1641" spans="1:7" s="164" customFormat="1" ht="22.5" x14ac:dyDescent="0.2">
      <c r="A1641" s="167" t="s">
        <v>282</v>
      </c>
      <c r="B1641" s="168" t="s">
        <v>326</v>
      </c>
      <c r="C1641" s="169">
        <v>133359.25</v>
      </c>
      <c r="D1641" s="170">
        <v>191452.16</v>
      </c>
      <c r="E1641" s="169">
        <v>19147.839999999997</v>
      </c>
      <c r="F1641" s="170">
        <v>210600</v>
      </c>
      <c r="G1641" s="224">
        <v>328779</v>
      </c>
    </row>
    <row r="1642" spans="1:7" s="164" customFormat="1" ht="22.5" x14ac:dyDescent="0.2">
      <c r="A1642" s="167" t="s">
        <v>283</v>
      </c>
      <c r="B1642" s="168" t="s">
        <v>327</v>
      </c>
      <c r="C1642" s="169">
        <v>604804.89</v>
      </c>
      <c r="D1642" s="170">
        <v>382000</v>
      </c>
      <c r="E1642" s="169">
        <v>625000</v>
      </c>
      <c r="F1642" s="170">
        <v>1007000</v>
      </c>
      <c r="G1642" s="171">
        <v>1104000</v>
      </c>
    </row>
    <row r="1643" spans="1:7" s="164" customFormat="1" ht="22.5" x14ac:dyDescent="0.2">
      <c r="A1643" s="167" t="s">
        <v>284</v>
      </c>
      <c r="B1643" s="168" t="s">
        <v>328</v>
      </c>
      <c r="C1643" s="169">
        <v>74250</v>
      </c>
      <c r="D1643" s="170">
        <v>40500</v>
      </c>
      <c r="E1643" s="169">
        <v>101250</v>
      </c>
      <c r="F1643" s="170">
        <v>141750</v>
      </c>
      <c r="G1643" s="171">
        <v>205200</v>
      </c>
    </row>
    <row r="1644" spans="1:7" s="164" customFormat="1" ht="22.5" x14ac:dyDescent="0.2">
      <c r="A1644" s="167" t="s">
        <v>285</v>
      </c>
      <c r="B1644" s="168" t="s">
        <v>329</v>
      </c>
      <c r="C1644" s="169">
        <v>74250</v>
      </c>
      <c r="D1644" s="170">
        <v>40500</v>
      </c>
      <c r="E1644" s="169">
        <v>101250</v>
      </c>
      <c r="F1644" s="170">
        <v>141750</v>
      </c>
      <c r="G1644" s="171">
        <v>205200</v>
      </c>
    </row>
    <row r="1645" spans="1:7" s="164" customFormat="1" ht="22.5" x14ac:dyDescent="0.2">
      <c r="A1645" s="167" t="s">
        <v>286</v>
      </c>
      <c r="B1645" s="168" t="s">
        <v>330</v>
      </c>
      <c r="C1645" s="169">
        <v>126000</v>
      </c>
      <c r="D1645" s="170">
        <v>180000</v>
      </c>
      <c r="E1645" s="169">
        <v>81000</v>
      </c>
      <c r="F1645" s="170">
        <v>261000</v>
      </c>
      <c r="G1645" s="171">
        <v>322000</v>
      </c>
    </row>
    <row r="1646" spans="1:7" s="164" customFormat="1" ht="22.5" x14ac:dyDescent="0.2">
      <c r="A1646" s="167" t="s">
        <v>289</v>
      </c>
      <c r="B1646" s="168" t="s">
        <v>331</v>
      </c>
      <c r="C1646" s="169">
        <v>0</v>
      </c>
      <c r="D1646" s="170">
        <v>0</v>
      </c>
      <c r="E1646" s="169">
        <v>147500</v>
      </c>
      <c r="F1646" s="170">
        <v>147500</v>
      </c>
      <c r="G1646" s="175">
        <v>0</v>
      </c>
    </row>
    <row r="1647" spans="1:7" s="164" customFormat="1" ht="22.5" x14ac:dyDescent="0.2">
      <c r="A1647" s="167" t="s">
        <v>291</v>
      </c>
      <c r="B1647" s="168" t="s">
        <v>332</v>
      </c>
      <c r="C1647" s="169">
        <v>100000</v>
      </c>
      <c r="D1647" s="170">
        <v>0</v>
      </c>
      <c r="E1647" s="169">
        <v>0</v>
      </c>
      <c r="F1647" s="170">
        <v>0</v>
      </c>
      <c r="G1647" s="175">
        <v>0</v>
      </c>
    </row>
    <row r="1648" spans="1:7" s="164" customFormat="1" ht="22.5" x14ac:dyDescent="0.2">
      <c r="A1648" s="167" t="s">
        <v>292</v>
      </c>
      <c r="B1648" s="168" t="s">
        <v>333</v>
      </c>
      <c r="C1648" s="169">
        <v>953497.55</v>
      </c>
      <c r="D1648" s="170">
        <v>974192</v>
      </c>
      <c r="E1648" s="169">
        <v>1782767.42</v>
      </c>
      <c r="F1648" s="170">
        <v>2756959.42</v>
      </c>
      <c r="G1648" s="224">
        <v>3037611.25</v>
      </c>
    </row>
    <row r="1649" spans="1:7" s="164" customFormat="1" ht="22.5" x14ac:dyDescent="0.2">
      <c r="A1649" s="167" t="s">
        <v>293</v>
      </c>
      <c r="B1649" s="168" t="s">
        <v>334</v>
      </c>
      <c r="C1649" s="169">
        <v>130500</v>
      </c>
      <c r="D1649" s="170">
        <v>0</v>
      </c>
      <c r="E1649" s="169">
        <v>217500</v>
      </c>
      <c r="F1649" s="170">
        <v>217500</v>
      </c>
      <c r="G1649" s="224">
        <v>226250</v>
      </c>
    </row>
    <row r="1650" spans="1:7" s="164" customFormat="1" ht="22.5" x14ac:dyDescent="0.2">
      <c r="A1650" s="167" t="s">
        <v>294</v>
      </c>
      <c r="B1650" s="168" t="s">
        <v>335</v>
      </c>
      <c r="C1650" s="169">
        <v>698053.98</v>
      </c>
      <c r="D1650" s="170">
        <v>0</v>
      </c>
      <c r="E1650" s="169">
        <v>0</v>
      </c>
      <c r="F1650" s="170">
        <v>0</v>
      </c>
      <c r="G1650" s="175">
        <v>0</v>
      </c>
    </row>
    <row r="1651" spans="1:7" s="164" customFormat="1" ht="22.5" x14ac:dyDescent="0.2">
      <c r="A1651" s="167" t="s">
        <v>295</v>
      </c>
      <c r="B1651" s="168" t="s">
        <v>336</v>
      </c>
      <c r="C1651" s="169">
        <v>1169934.73</v>
      </c>
      <c r="D1651" s="170">
        <v>704806.56</v>
      </c>
      <c r="E1651" s="169">
        <v>1206516.1199999999</v>
      </c>
      <c r="F1651" s="170">
        <v>1911322.68</v>
      </c>
      <c r="G1651" s="224">
        <v>2180504.52</v>
      </c>
    </row>
    <row r="1652" spans="1:7" s="164" customFormat="1" ht="22.5" x14ac:dyDescent="0.2">
      <c r="A1652" s="167" t="s">
        <v>296</v>
      </c>
      <c r="B1652" s="168" t="s">
        <v>337</v>
      </c>
      <c r="C1652" s="169">
        <v>30400</v>
      </c>
      <c r="D1652" s="170">
        <v>34800</v>
      </c>
      <c r="E1652" s="169">
        <v>17400</v>
      </c>
      <c r="F1652" s="170">
        <v>52200</v>
      </c>
      <c r="G1652" s="224">
        <v>108600</v>
      </c>
    </row>
    <row r="1653" spans="1:7" s="164" customFormat="1" ht="22.5" x14ac:dyDescent="0.2">
      <c r="A1653" s="167" t="s">
        <v>297</v>
      </c>
      <c r="B1653" s="168" t="s">
        <v>338</v>
      </c>
      <c r="C1653" s="169">
        <v>195081.06</v>
      </c>
      <c r="D1653" s="170">
        <v>149792.95999999999</v>
      </c>
      <c r="E1653" s="169">
        <v>326032.90000000002</v>
      </c>
      <c r="F1653" s="170">
        <v>475825.86</v>
      </c>
      <c r="G1653" s="224">
        <v>454271.77</v>
      </c>
    </row>
    <row r="1654" spans="1:7" s="164" customFormat="1" ht="22.5" x14ac:dyDescent="0.2">
      <c r="A1654" s="167" t="s">
        <v>298</v>
      </c>
      <c r="B1654" s="168" t="s">
        <v>339</v>
      </c>
      <c r="C1654" s="169">
        <v>30400</v>
      </c>
      <c r="D1654" s="170">
        <v>19100</v>
      </c>
      <c r="E1654" s="169">
        <v>31250</v>
      </c>
      <c r="F1654" s="170">
        <v>50350</v>
      </c>
      <c r="G1654" s="224">
        <v>54300</v>
      </c>
    </row>
    <row r="1655" spans="1:7" s="164" customFormat="1" ht="11.25" x14ac:dyDescent="0.2">
      <c r="A1655" s="235" t="s">
        <v>421</v>
      </c>
      <c r="B1655" s="168"/>
      <c r="C1655" s="169"/>
      <c r="D1655" s="170"/>
      <c r="E1655" s="169"/>
      <c r="F1655" s="170"/>
      <c r="G1655" s="225"/>
    </row>
    <row r="1656" spans="1:7" s="164" customFormat="1" ht="22.5" x14ac:dyDescent="0.2">
      <c r="A1656" s="167" t="s">
        <v>422</v>
      </c>
      <c r="B1656" s="191" t="s">
        <v>52</v>
      </c>
      <c r="C1656" s="209">
        <v>10028</v>
      </c>
      <c r="D1656" s="228">
        <v>0</v>
      </c>
      <c r="E1656" s="275">
        <v>0</v>
      </c>
      <c r="F1656" s="228">
        <v>0</v>
      </c>
      <c r="G1656" s="175">
        <v>0</v>
      </c>
    </row>
    <row r="1657" spans="1:7" s="164" customFormat="1" ht="11.25" x14ac:dyDescent="0.2">
      <c r="A1657" s="167" t="s">
        <v>408</v>
      </c>
      <c r="B1657" s="179" t="s">
        <v>54</v>
      </c>
      <c r="C1657" s="209">
        <v>141638.35</v>
      </c>
      <c r="D1657" s="228">
        <v>0</v>
      </c>
      <c r="E1657" s="275">
        <v>0</v>
      </c>
      <c r="F1657" s="228">
        <v>0</v>
      </c>
      <c r="G1657" s="175">
        <v>0</v>
      </c>
    </row>
    <row r="1658" spans="1:7" s="164" customFormat="1" ht="11.25" x14ac:dyDescent="0.2">
      <c r="A1658" s="167" t="s">
        <v>340</v>
      </c>
      <c r="B1658" s="179" t="s">
        <v>56</v>
      </c>
      <c r="C1658" s="209">
        <v>146738.57</v>
      </c>
      <c r="D1658" s="192">
        <f>17387.44+12897.81</f>
        <v>30285.25</v>
      </c>
      <c r="E1658" s="209">
        <f>F1658-D1658</f>
        <v>306458.34999999998</v>
      </c>
      <c r="F1658" s="192">
        <v>336743.6</v>
      </c>
      <c r="G1658" s="171">
        <v>367077.05</v>
      </c>
    </row>
    <row r="1659" spans="1:7" s="164" customFormat="1" ht="11.25" x14ac:dyDescent="0.2">
      <c r="A1659" s="167" t="s">
        <v>410</v>
      </c>
      <c r="B1659" s="179" t="s">
        <v>58</v>
      </c>
      <c r="C1659" s="275">
        <v>0</v>
      </c>
      <c r="D1659" s="228">
        <v>0</v>
      </c>
      <c r="E1659" s="209">
        <f>F1659-D1659</f>
        <v>13414.65</v>
      </c>
      <c r="F1659" s="192">
        <v>13414.65</v>
      </c>
      <c r="G1659" s="171">
        <v>3377.01</v>
      </c>
    </row>
    <row r="1660" spans="1:7" s="164" customFormat="1" ht="11.25" x14ac:dyDescent="0.2">
      <c r="A1660" s="167" t="s">
        <v>411</v>
      </c>
      <c r="B1660" s="179" t="s">
        <v>60</v>
      </c>
      <c r="C1660" s="277">
        <v>0</v>
      </c>
      <c r="D1660" s="226">
        <v>10000</v>
      </c>
      <c r="E1660" s="277">
        <v>0</v>
      </c>
      <c r="F1660" s="226">
        <v>10000</v>
      </c>
      <c r="G1660" s="276">
        <v>30000</v>
      </c>
    </row>
    <row r="1661" spans="1:7" x14ac:dyDescent="0.25">
      <c r="A1661" s="24"/>
      <c r="B1661" s="17"/>
      <c r="C1661" s="70"/>
      <c r="D1661" s="23"/>
      <c r="E1661" s="22"/>
      <c r="F1661" s="23"/>
      <c r="G1661" s="271"/>
    </row>
    <row r="1662" spans="1:7" x14ac:dyDescent="0.25">
      <c r="A1662" s="26" t="s">
        <v>202</v>
      </c>
      <c r="B1662" s="25"/>
      <c r="C1662" s="78">
        <f>SUM(C1640:C1661)</f>
        <v>14496964.750000002</v>
      </c>
      <c r="D1662" s="79">
        <f>SUM(D1640:D1661)</f>
        <v>8536250.3000000007</v>
      </c>
      <c r="E1662" s="78">
        <f>SUM(E1640:E1661)</f>
        <v>14724602.01</v>
      </c>
      <c r="F1662" s="79">
        <f>SUM(F1640:F1661)</f>
        <v>23260852.310000002</v>
      </c>
      <c r="G1662" s="80">
        <f>SUM(G1640:G1661)</f>
        <v>26469262.600000001</v>
      </c>
    </row>
    <row r="1663" spans="1:7" x14ac:dyDescent="0.25">
      <c r="A1663" s="69" t="s">
        <v>207</v>
      </c>
      <c r="B1663" s="25"/>
      <c r="C1663" s="14"/>
      <c r="D1663" s="13"/>
      <c r="E1663" s="14"/>
      <c r="F1663" s="67"/>
      <c r="G1663" s="98"/>
    </row>
    <row r="1664" spans="1:7" s="164" customFormat="1" ht="22.5" x14ac:dyDescent="0.2">
      <c r="A1664" s="167" t="s">
        <v>304</v>
      </c>
      <c r="B1664" s="168" t="s">
        <v>341</v>
      </c>
      <c r="C1664" s="169">
        <v>322515</v>
      </c>
      <c r="D1664" s="170">
        <v>189299.72</v>
      </c>
      <c r="E1664" s="169">
        <v>60700.28</v>
      </c>
      <c r="F1664" s="170">
        <v>250000</v>
      </c>
      <c r="G1664" s="173">
        <v>250000</v>
      </c>
    </row>
    <row r="1665" spans="1:7" s="164" customFormat="1" ht="22.5" x14ac:dyDescent="0.2">
      <c r="A1665" s="167" t="s">
        <v>306</v>
      </c>
      <c r="B1665" s="168" t="s">
        <v>343</v>
      </c>
      <c r="C1665" s="169">
        <v>57722.73</v>
      </c>
      <c r="D1665" s="170">
        <v>59140</v>
      </c>
      <c r="E1665" s="169">
        <v>140860</v>
      </c>
      <c r="F1665" s="170">
        <v>200000</v>
      </c>
      <c r="G1665" s="173">
        <v>200000</v>
      </c>
    </row>
    <row r="1666" spans="1:7" s="164" customFormat="1" ht="22.5" x14ac:dyDescent="0.2">
      <c r="A1666" s="167" t="s">
        <v>344</v>
      </c>
      <c r="B1666" s="168" t="s">
        <v>345</v>
      </c>
      <c r="C1666" s="169">
        <v>277148.40000000002</v>
      </c>
      <c r="D1666" s="170">
        <v>131792.44</v>
      </c>
      <c r="E1666" s="169">
        <v>224100.06</v>
      </c>
      <c r="F1666" s="170">
        <v>355892.5</v>
      </c>
      <c r="G1666" s="173">
        <v>307071</v>
      </c>
    </row>
    <row r="1667" spans="1:7" s="164" customFormat="1" ht="22.5" x14ac:dyDescent="0.2">
      <c r="A1667" s="167" t="s">
        <v>446</v>
      </c>
      <c r="B1667" s="168" t="s">
        <v>447</v>
      </c>
      <c r="C1667" s="169">
        <v>59730</v>
      </c>
      <c r="D1667" s="170">
        <v>0</v>
      </c>
      <c r="E1667" s="169">
        <v>100000</v>
      </c>
      <c r="F1667" s="170">
        <v>100000</v>
      </c>
      <c r="G1667" s="173">
        <v>100000</v>
      </c>
    </row>
    <row r="1668" spans="1:7" s="164" customFormat="1" ht="22.5" x14ac:dyDescent="0.2">
      <c r="A1668" s="167" t="s">
        <v>346</v>
      </c>
      <c r="B1668" s="168" t="s">
        <v>347</v>
      </c>
      <c r="C1668" s="169">
        <v>320000</v>
      </c>
      <c r="D1668" s="170">
        <v>77490</v>
      </c>
      <c r="E1668" s="169">
        <v>172510</v>
      </c>
      <c r="F1668" s="170">
        <v>250000</v>
      </c>
      <c r="G1668" s="173">
        <v>325000</v>
      </c>
    </row>
    <row r="1669" spans="1:7" s="164" customFormat="1" ht="22.5" x14ac:dyDescent="0.2">
      <c r="A1669" s="167" t="s">
        <v>309</v>
      </c>
      <c r="B1669" s="168" t="s">
        <v>457</v>
      </c>
      <c r="C1669" s="169">
        <v>943569.92000000004</v>
      </c>
      <c r="D1669" s="170">
        <v>0</v>
      </c>
      <c r="E1669" s="169">
        <v>1000000</v>
      </c>
      <c r="F1669" s="170">
        <v>1000000</v>
      </c>
      <c r="G1669" s="173">
        <v>1000000</v>
      </c>
    </row>
    <row r="1670" spans="1:7" s="164" customFormat="1" ht="22.5" x14ac:dyDescent="0.2">
      <c r="A1670" s="167" t="s">
        <v>310</v>
      </c>
      <c r="B1670" s="168" t="s">
        <v>348</v>
      </c>
      <c r="C1670" s="169">
        <v>948511.08</v>
      </c>
      <c r="D1670" s="170">
        <v>198495</v>
      </c>
      <c r="E1670" s="169">
        <v>182655</v>
      </c>
      <c r="F1670" s="170">
        <v>381150</v>
      </c>
      <c r="G1670" s="173">
        <v>577380</v>
      </c>
    </row>
    <row r="1671" spans="1:7" s="164" customFormat="1" ht="11.25" x14ac:dyDescent="0.2">
      <c r="A1671" s="176" t="s">
        <v>311</v>
      </c>
      <c r="B1671" s="179" t="s">
        <v>81</v>
      </c>
      <c r="C1671" s="169">
        <v>25000</v>
      </c>
      <c r="D1671" s="170">
        <v>0</v>
      </c>
      <c r="E1671" s="169">
        <v>0</v>
      </c>
      <c r="F1671" s="170">
        <v>0</v>
      </c>
      <c r="G1671" s="274">
        <v>0</v>
      </c>
    </row>
    <row r="1672" spans="1:7" s="164" customFormat="1" ht="22.5" x14ac:dyDescent="0.2">
      <c r="A1672" s="167" t="s">
        <v>312</v>
      </c>
      <c r="B1672" s="168" t="s">
        <v>349</v>
      </c>
      <c r="C1672" s="169">
        <v>0</v>
      </c>
      <c r="D1672" s="170">
        <v>0</v>
      </c>
      <c r="E1672" s="169">
        <v>18000</v>
      </c>
      <c r="F1672" s="170">
        <v>18000</v>
      </c>
      <c r="G1672" s="173">
        <v>18000</v>
      </c>
    </row>
    <row r="1673" spans="1:7" s="164" customFormat="1" ht="22.5" x14ac:dyDescent="0.2">
      <c r="A1673" s="167" t="s">
        <v>313</v>
      </c>
      <c r="B1673" s="168" t="s">
        <v>350</v>
      </c>
      <c r="C1673" s="169">
        <v>3000</v>
      </c>
      <c r="D1673" s="170">
        <v>3000</v>
      </c>
      <c r="E1673" s="169">
        <v>45000</v>
      </c>
      <c r="F1673" s="170">
        <v>48000</v>
      </c>
      <c r="G1673" s="173">
        <v>36000</v>
      </c>
    </row>
    <row r="1674" spans="1:7" s="164" customFormat="1" ht="22.5" x14ac:dyDescent="0.2">
      <c r="A1674" s="167" t="s">
        <v>314</v>
      </c>
      <c r="B1674" s="168" t="s">
        <v>351</v>
      </c>
      <c r="C1674" s="169">
        <v>94250.94</v>
      </c>
      <c r="D1674" s="228">
        <v>0</v>
      </c>
      <c r="E1674" s="275">
        <v>0</v>
      </c>
      <c r="F1674" s="228">
        <v>0</v>
      </c>
      <c r="G1674" s="274">
        <v>0</v>
      </c>
    </row>
    <row r="1675" spans="1:7" s="164" customFormat="1" ht="22.5" x14ac:dyDescent="0.2">
      <c r="A1675" s="167" t="s">
        <v>458</v>
      </c>
      <c r="B1675" s="168" t="s">
        <v>459</v>
      </c>
      <c r="C1675" s="169">
        <v>0</v>
      </c>
      <c r="D1675" s="170">
        <v>0</v>
      </c>
      <c r="E1675" s="169">
        <v>100000</v>
      </c>
      <c r="F1675" s="170">
        <v>100000</v>
      </c>
      <c r="G1675" s="173">
        <v>100000</v>
      </c>
    </row>
    <row r="1676" spans="1:7" s="164" customFormat="1" ht="22.5" x14ac:dyDescent="0.2">
      <c r="A1676" s="167" t="s">
        <v>405</v>
      </c>
      <c r="B1676" s="168" t="s">
        <v>406</v>
      </c>
      <c r="C1676" s="169">
        <v>3309263</v>
      </c>
      <c r="D1676" s="170">
        <v>1060907</v>
      </c>
      <c r="E1676" s="169">
        <v>1439093</v>
      </c>
      <c r="F1676" s="170">
        <v>2500000</v>
      </c>
      <c r="G1676" s="173">
        <v>2875000</v>
      </c>
    </row>
    <row r="1677" spans="1:7" s="164" customFormat="1" ht="22.5" x14ac:dyDescent="0.2">
      <c r="A1677" s="167" t="s">
        <v>355</v>
      </c>
      <c r="B1677" s="168" t="s">
        <v>356</v>
      </c>
      <c r="C1677" s="169">
        <v>151800</v>
      </c>
      <c r="D1677" s="170">
        <v>1002200</v>
      </c>
      <c r="E1677" s="169">
        <v>159400</v>
      </c>
      <c r="F1677" s="170">
        <v>1161600</v>
      </c>
      <c r="G1677" s="173">
        <f>1335840/2</f>
        <v>667920</v>
      </c>
    </row>
    <row r="1678" spans="1:7" s="164" customFormat="1" ht="22.5" x14ac:dyDescent="0.2">
      <c r="A1678" s="176" t="s">
        <v>414</v>
      </c>
      <c r="B1678" s="179" t="s">
        <v>105</v>
      </c>
      <c r="C1678" s="169">
        <v>23600</v>
      </c>
      <c r="D1678" s="170">
        <v>0</v>
      </c>
      <c r="E1678" s="169">
        <v>100000</v>
      </c>
      <c r="F1678" s="170">
        <v>100000</v>
      </c>
      <c r="G1678" s="173">
        <v>50000</v>
      </c>
    </row>
    <row r="1679" spans="1:7" s="164" customFormat="1" ht="22.5" x14ac:dyDescent="0.2">
      <c r="A1679" s="176" t="s">
        <v>404</v>
      </c>
      <c r="B1679" s="179" t="s">
        <v>105</v>
      </c>
      <c r="C1679" s="169">
        <v>0</v>
      </c>
      <c r="D1679" s="170">
        <v>0</v>
      </c>
      <c r="E1679" s="169">
        <v>0</v>
      </c>
      <c r="F1679" s="170">
        <v>0</v>
      </c>
      <c r="G1679" s="171">
        <v>40000</v>
      </c>
    </row>
    <row r="1680" spans="1:7" s="164" customFormat="1" ht="22.5" x14ac:dyDescent="0.2">
      <c r="A1680" s="303" t="s">
        <v>359</v>
      </c>
      <c r="B1680" s="304" t="s">
        <v>360</v>
      </c>
      <c r="C1680" s="318">
        <v>128260</v>
      </c>
      <c r="D1680" s="320">
        <v>48770</v>
      </c>
      <c r="E1680" s="318">
        <v>151230</v>
      </c>
      <c r="F1680" s="320">
        <v>200000</v>
      </c>
      <c r="G1680" s="319">
        <v>200000</v>
      </c>
    </row>
    <row r="1681" spans="1:7" x14ac:dyDescent="0.25">
      <c r="A1681" s="29"/>
      <c r="B1681" s="30"/>
      <c r="C1681" s="22"/>
      <c r="D1681" s="22"/>
      <c r="E1681" s="93"/>
      <c r="F1681" s="283"/>
      <c r="G1681" s="283"/>
    </row>
    <row r="1682" spans="1:7" x14ac:dyDescent="0.25">
      <c r="A1682" s="29"/>
      <c r="B1682" s="30"/>
      <c r="C1682" s="22"/>
      <c r="D1682" s="22"/>
      <c r="E1682" s="93"/>
      <c r="F1682" s="283"/>
      <c r="G1682" s="283"/>
    </row>
    <row r="1683" spans="1:7" x14ac:dyDescent="0.25">
      <c r="A1683" s="29"/>
      <c r="B1683" s="30"/>
      <c r="C1683" s="22"/>
      <c r="D1683" s="22"/>
      <c r="E1683" s="93"/>
      <c r="F1683" s="283"/>
      <c r="G1683" s="283"/>
    </row>
    <row r="1684" spans="1:7" x14ac:dyDescent="0.25">
      <c r="A1684" s="29"/>
      <c r="B1684" s="30"/>
      <c r="C1684" s="22"/>
      <c r="D1684" s="22"/>
      <c r="E1684" s="93"/>
      <c r="F1684" s="283"/>
      <c r="G1684" s="283"/>
    </row>
    <row r="1685" spans="1:7" x14ac:dyDescent="0.25">
      <c r="A1685" s="29"/>
      <c r="B1685" s="30"/>
      <c r="C1685" s="22"/>
      <c r="D1685" s="22"/>
      <c r="E1685" s="93"/>
      <c r="F1685" s="283"/>
      <c r="G1685" s="283"/>
    </row>
    <row r="1686" spans="1:7" x14ac:dyDescent="0.25">
      <c r="A1686" s="29"/>
      <c r="B1686" s="30"/>
      <c r="C1686" s="22"/>
      <c r="D1686" s="22"/>
      <c r="E1686" s="93"/>
      <c r="F1686" s="283"/>
      <c r="G1686" s="283"/>
    </row>
    <row r="1687" spans="1:7" ht="24.75" x14ac:dyDescent="0.25">
      <c r="A1687" s="47" t="s">
        <v>175</v>
      </c>
      <c r="B1687" s="48"/>
      <c r="C1687" s="49"/>
      <c r="D1687" s="49"/>
      <c r="E1687" s="49"/>
      <c r="F1687" s="2" t="s">
        <v>181</v>
      </c>
      <c r="G1687" s="49"/>
    </row>
    <row r="1688" spans="1:7" ht="33" x14ac:dyDescent="0.25">
      <c r="A1688" s="50" t="s">
        <v>177</v>
      </c>
      <c r="B1688" s="51"/>
      <c r="C1688" s="52"/>
      <c r="D1688" s="52"/>
      <c r="E1688" s="52"/>
      <c r="F1688" s="52"/>
      <c r="G1688" s="52"/>
    </row>
    <row r="1689" spans="1:7" x14ac:dyDescent="0.25">
      <c r="A1689" s="332" t="s">
        <v>1</v>
      </c>
      <c r="B1689" s="332"/>
      <c r="C1689" s="332"/>
      <c r="D1689" s="332"/>
      <c r="E1689" s="332"/>
      <c r="F1689" s="332"/>
      <c r="G1689" s="332"/>
    </row>
    <row r="1690" spans="1:7" x14ac:dyDescent="0.25">
      <c r="A1690" s="53" t="s">
        <v>2</v>
      </c>
      <c r="B1690" s="328" t="s">
        <v>280</v>
      </c>
      <c r="C1690" s="328"/>
      <c r="D1690" s="328"/>
      <c r="E1690" s="328"/>
      <c r="F1690" s="54"/>
      <c r="G1690" s="54"/>
    </row>
    <row r="1691" spans="1:7" x14ac:dyDescent="0.25">
      <c r="A1691" s="72" t="s">
        <v>3</v>
      </c>
      <c r="B1691" s="339" t="s">
        <v>248</v>
      </c>
      <c r="C1691" s="339"/>
      <c r="D1691" s="339"/>
      <c r="E1691" s="339"/>
      <c r="F1691" s="91"/>
      <c r="G1691" s="5"/>
    </row>
    <row r="1692" spans="1:7" x14ac:dyDescent="0.25">
      <c r="A1692" s="72" t="s">
        <v>4</v>
      </c>
      <c r="B1692" s="55"/>
      <c r="C1692" s="5"/>
      <c r="D1692" s="5"/>
      <c r="E1692" s="5"/>
      <c r="F1692" s="5"/>
      <c r="G1692" s="5"/>
    </row>
    <row r="1693" spans="1:7" x14ac:dyDescent="0.25">
      <c r="A1693" s="6"/>
      <c r="B1693" s="12"/>
      <c r="C1693" s="9"/>
      <c r="D1693" s="335" t="s">
        <v>6</v>
      </c>
      <c r="E1693" s="336"/>
      <c r="F1693" s="335"/>
      <c r="G1693" s="7"/>
    </row>
    <row r="1694" spans="1:7" ht="31.5" x14ac:dyDescent="0.25">
      <c r="A1694" s="10" t="s">
        <v>7</v>
      </c>
      <c r="B1694" s="11" t="s">
        <v>8</v>
      </c>
      <c r="C1694" s="221" t="s">
        <v>9</v>
      </c>
      <c r="D1694" s="12" t="s">
        <v>10</v>
      </c>
      <c r="E1694" s="56" t="s">
        <v>11</v>
      </c>
      <c r="F1694" s="12" t="s">
        <v>12</v>
      </c>
      <c r="G1694" s="222" t="s">
        <v>13</v>
      </c>
    </row>
    <row r="1695" spans="1:7" x14ac:dyDescent="0.25">
      <c r="A1695" s="57" t="s">
        <v>14</v>
      </c>
      <c r="B1695" s="58" t="s">
        <v>15</v>
      </c>
      <c r="C1695" s="59" t="s">
        <v>16</v>
      </c>
      <c r="D1695" s="58" t="s">
        <v>17</v>
      </c>
      <c r="E1695" s="60" t="s">
        <v>18</v>
      </c>
      <c r="F1695" s="59" t="s">
        <v>19</v>
      </c>
      <c r="G1695" s="58" t="s">
        <v>20</v>
      </c>
    </row>
    <row r="1696" spans="1:7" s="164" customFormat="1" ht="22.5" x14ac:dyDescent="0.2">
      <c r="A1696" s="313" t="s">
        <v>415</v>
      </c>
      <c r="B1696" s="316" t="s">
        <v>416</v>
      </c>
      <c r="C1696" s="314">
        <v>0</v>
      </c>
      <c r="D1696" s="317">
        <v>0</v>
      </c>
      <c r="E1696" s="314">
        <v>20000</v>
      </c>
      <c r="F1696" s="317">
        <v>20000</v>
      </c>
      <c r="G1696" s="315">
        <v>20000</v>
      </c>
    </row>
    <row r="1697" spans="1:7" s="164" customFormat="1" ht="22.5" x14ac:dyDescent="0.2">
      <c r="A1697" s="167" t="s">
        <v>417</v>
      </c>
      <c r="B1697" s="168" t="s">
        <v>418</v>
      </c>
      <c r="C1697" s="169">
        <v>0</v>
      </c>
      <c r="D1697" s="170">
        <v>0</v>
      </c>
      <c r="E1697" s="169">
        <v>20000</v>
      </c>
      <c r="F1697" s="170">
        <v>20000</v>
      </c>
      <c r="G1697" s="173">
        <v>20000</v>
      </c>
    </row>
    <row r="1698" spans="1:7" s="164" customFormat="1" ht="11.25" x14ac:dyDescent="0.2">
      <c r="A1698" s="167" t="s">
        <v>361</v>
      </c>
      <c r="B1698" s="191" t="s">
        <v>362</v>
      </c>
      <c r="C1698" s="169">
        <v>0</v>
      </c>
      <c r="D1698" s="170">
        <v>0</v>
      </c>
      <c r="E1698" s="169">
        <v>0</v>
      </c>
      <c r="F1698" s="170">
        <v>0</v>
      </c>
      <c r="G1698" s="173">
        <v>20000</v>
      </c>
    </row>
    <row r="1699" spans="1:7" s="164" customFormat="1" ht="22.5" x14ac:dyDescent="0.2">
      <c r="A1699" s="167" t="s">
        <v>460</v>
      </c>
      <c r="B1699" s="168" t="s">
        <v>461</v>
      </c>
      <c r="C1699" s="169">
        <v>0</v>
      </c>
      <c r="D1699" s="170">
        <v>0</v>
      </c>
      <c r="E1699" s="169">
        <v>200000</v>
      </c>
      <c r="F1699" s="170">
        <v>200000</v>
      </c>
      <c r="G1699" s="173">
        <v>100000</v>
      </c>
    </row>
    <row r="1700" spans="1:7" s="164" customFormat="1" ht="22.5" x14ac:dyDescent="0.2">
      <c r="A1700" s="167" t="s">
        <v>366</v>
      </c>
      <c r="B1700" s="168" t="s">
        <v>367</v>
      </c>
      <c r="C1700" s="183">
        <v>659172.5</v>
      </c>
      <c r="D1700" s="184">
        <v>162500</v>
      </c>
      <c r="E1700" s="183">
        <v>537500</v>
      </c>
      <c r="F1700" s="184">
        <v>700000</v>
      </c>
      <c r="G1700" s="185" t="e">
        <f>700000+#REF!</f>
        <v>#REF!</v>
      </c>
    </row>
    <row r="1701" spans="1:7" x14ac:dyDescent="0.25">
      <c r="A1701" s="18"/>
      <c r="B1701" s="17"/>
      <c r="C1701" s="70"/>
      <c r="D1701" s="81"/>
      <c r="E1701" s="70"/>
      <c r="F1701" s="81"/>
      <c r="G1701" s="75"/>
    </row>
    <row r="1702" spans="1:7" x14ac:dyDescent="0.25">
      <c r="A1702" s="26" t="s">
        <v>194</v>
      </c>
      <c r="B1702" s="25"/>
      <c r="C1702" s="78">
        <f>SUM(C1664:C1701)</f>
        <v>7323543.5700000003</v>
      </c>
      <c r="D1702" s="79">
        <f>SUM(D1664:D1701)</f>
        <v>2933594.16</v>
      </c>
      <c r="E1702" s="78">
        <f>SUM(E1664:E1701)</f>
        <v>4671048.34</v>
      </c>
      <c r="F1702" s="79">
        <f>SUM(F1664:F1701)</f>
        <v>7604642.5</v>
      </c>
      <c r="G1702" s="80" t="e">
        <f>SUM(G1664:G1701)</f>
        <v>#REF!</v>
      </c>
    </row>
    <row r="1703" spans="1:7" x14ac:dyDescent="0.25">
      <c r="A1703" s="26" t="s">
        <v>195</v>
      </c>
      <c r="B1703" s="25"/>
      <c r="C1703" s="93"/>
      <c r="D1703" s="67"/>
      <c r="E1703" s="93"/>
      <c r="F1703" s="67"/>
      <c r="G1703" s="98"/>
    </row>
    <row r="1704" spans="1:7" s="164" customFormat="1" ht="11.25" x14ac:dyDescent="0.2">
      <c r="A1704" s="176" t="s">
        <v>315</v>
      </c>
      <c r="B1704" s="179" t="s">
        <v>145</v>
      </c>
      <c r="C1704" s="169">
        <v>0</v>
      </c>
      <c r="D1704" s="170">
        <v>0</v>
      </c>
      <c r="E1704" s="169">
        <v>0</v>
      </c>
      <c r="F1704" s="170">
        <v>0</v>
      </c>
      <c r="G1704" s="229">
        <v>300000</v>
      </c>
    </row>
    <row r="1705" spans="1:7" s="164" customFormat="1" ht="22.5" x14ac:dyDescent="0.2">
      <c r="A1705" s="167" t="s">
        <v>371</v>
      </c>
      <c r="B1705" s="168" t="s">
        <v>372</v>
      </c>
      <c r="C1705" s="169">
        <v>13990000</v>
      </c>
      <c r="D1705" s="170">
        <v>0</v>
      </c>
      <c r="E1705" s="169">
        <v>200000</v>
      </c>
      <c r="F1705" s="170">
        <v>200000</v>
      </c>
      <c r="G1705" s="175">
        <v>0</v>
      </c>
    </row>
    <row r="1706" spans="1:7" s="164" customFormat="1" ht="11.25" x14ac:dyDescent="0.2">
      <c r="A1706" s="176" t="s">
        <v>393</v>
      </c>
      <c r="B1706" s="179" t="s">
        <v>158</v>
      </c>
      <c r="C1706" s="183">
        <v>0</v>
      </c>
      <c r="D1706" s="184">
        <v>0</v>
      </c>
      <c r="E1706" s="183">
        <v>0</v>
      </c>
      <c r="F1706" s="184">
        <v>0</v>
      </c>
      <c r="G1706" s="185">
        <v>200000</v>
      </c>
    </row>
    <row r="1707" spans="1:7" x14ac:dyDescent="0.25">
      <c r="A1707" s="18"/>
      <c r="B1707" s="17"/>
      <c r="C1707" s="22"/>
      <c r="D1707" s="23"/>
      <c r="E1707" s="93"/>
      <c r="F1707" s="122"/>
      <c r="G1707" s="119"/>
    </row>
    <row r="1708" spans="1:7" x14ac:dyDescent="0.25">
      <c r="A1708" s="26" t="s">
        <v>196</v>
      </c>
      <c r="B1708" s="25"/>
      <c r="C1708" s="78">
        <f>SUM(C1704:C1707)</f>
        <v>13990000</v>
      </c>
      <c r="D1708" s="79">
        <f>SUM(D1704:D1707)</f>
        <v>0</v>
      </c>
      <c r="E1708" s="78">
        <f>SUM(E1704:E1707)</f>
        <v>200000</v>
      </c>
      <c r="F1708" s="79">
        <f>SUM(F1704:F1707)</f>
        <v>200000</v>
      </c>
      <c r="G1708" s="80">
        <f>SUM(G1704:G1707)</f>
        <v>500000</v>
      </c>
    </row>
    <row r="1709" spans="1:7" x14ac:dyDescent="0.25">
      <c r="A1709" s="26"/>
      <c r="B1709" s="25"/>
      <c r="C1709" s="78"/>
      <c r="D1709" s="79"/>
      <c r="E1709" s="78"/>
      <c r="F1709" s="79"/>
      <c r="G1709" s="80"/>
    </row>
    <row r="1710" spans="1:7" x14ac:dyDescent="0.25">
      <c r="A1710" s="38" t="s">
        <v>185</v>
      </c>
      <c r="B1710" s="120"/>
      <c r="C1710" s="83">
        <f>SUM(C1662+C1702+C1708)</f>
        <v>35810508.32</v>
      </c>
      <c r="D1710" s="83">
        <f>SUM(D1662+D1702+D1708)</f>
        <v>11469844.460000001</v>
      </c>
      <c r="E1710" s="84">
        <f>SUM(E1662+E1702+E1708)</f>
        <v>19595650.350000001</v>
      </c>
      <c r="F1710" s="83">
        <f>SUM(F1662+F1702+F1708)</f>
        <v>31065494.810000002</v>
      </c>
      <c r="G1710" s="85" t="e">
        <f>SUM(G1662+G1702+G1708)</f>
        <v>#REF!</v>
      </c>
    </row>
    <row r="1711" spans="1:7" x14ac:dyDescent="0.25">
      <c r="A1711" s="39"/>
      <c r="B1711" s="42"/>
      <c r="C1711" s="240"/>
      <c r="D1711" s="240"/>
      <c r="E1711" s="240"/>
      <c r="F1711" s="240"/>
      <c r="G1711" s="227"/>
    </row>
    <row r="1712" spans="1:7" x14ac:dyDescent="0.25">
      <c r="A1712" s="24" t="s">
        <v>165</v>
      </c>
      <c r="B1712" s="42"/>
      <c r="C1712" s="40"/>
      <c r="D1712" s="40"/>
      <c r="E1712" s="40"/>
      <c r="F1712" s="40"/>
      <c r="G1712" s="41"/>
    </row>
    <row r="1713" spans="1:7" x14ac:dyDescent="0.25">
      <c r="A1713" s="39"/>
      <c r="B1713" s="42"/>
      <c r="C1713" s="40"/>
      <c r="D1713" s="40"/>
      <c r="E1713" s="40"/>
      <c r="F1713" s="40"/>
      <c r="G1713" s="41"/>
    </row>
    <row r="1714" spans="1:7" ht="23.25" x14ac:dyDescent="0.25">
      <c r="A1714" s="39" t="s">
        <v>166</v>
      </c>
      <c r="B1714" s="42" t="s">
        <v>167</v>
      </c>
      <c r="C1714" s="40"/>
      <c r="D1714" s="40"/>
      <c r="E1714" s="43" t="s">
        <v>168</v>
      </c>
      <c r="F1714" s="14"/>
      <c r="G1714" s="41"/>
    </row>
    <row r="1715" spans="1:7" x14ac:dyDescent="0.25">
      <c r="A1715" s="39"/>
      <c r="B1715" s="42"/>
      <c r="C1715" s="40"/>
      <c r="D1715" s="40"/>
      <c r="E1715" s="43"/>
      <c r="F1715" s="14"/>
      <c r="G1715" s="41"/>
    </row>
    <row r="1716" spans="1:7" ht="22.5" x14ac:dyDescent="0.25">
      <c r="A1716" s="99" t="s">
        <v>249</v>
      </c>
      <c r="C1716" s="337" t="s">
        <v>187</v>
      </c>
      <c r="D1716" s="337"/>
      <c r="E1716" s="14"/>
      <c r="F1716" s="337" t="s">
        <v>188</v>
      </c>
      <c r="G1716" s="338"/>
    </row>
    <row r="1717" spans="1:7" x14ac:dyDescent="0.25">
      <c r="A1717" s="118"/>
      <c r="B1717" s="89"/>
      <c r="C1717" s="45"/>
      <c r="D1717" s="45"/>
      <c r="E1717" s="45"/>
      <c r="F1717" s="45"/>
      <c r="G1717" s="46"/>
    </row>
    <row r="1746" spans="1:7" ht="24.75" x14ac:dyDescent="0.25">
      <c r="A1746" s="47" t="s">
        <v>175</v>
      </c>
      <c r="B1746" s="48"/>
      <c r="C1746" s="49"/>
      <c r="D1746" s="49"/>
      <c r="E1746" s="49"/>
      <c r="F1746" s="2" t="s">
        <v>189</v>
      </c>
      <c r="G1746" s="49"/>
    </row>
    <row r="1747" spans="1:7" ht="33" x14ac:dyDescent="0.25">
      <c r="A1747" s="50" t="s">
        <v>177</v>
      </c>
      <c r="B1747" s="51"/>
      <c r="C1747" s="52"/>
      <c r="D1747" s="52"/>
      <c r="E1747" s="52"/>
      <c r="F1747" s="52"/>
      <c r="G1747" s="52"/>
    </row>
    <row r="1748" spans="1:7" x14ac:dyDescent="0.25">
      <c r="A1748" s="332" t="s">
        <v>1</v>
      </c>
      <c r="B1748" s="332"/>
      <c r="C1748" s="332"/>
      <c r="D1748" s="332"/>
      <c r="E1748" s="332"/>
      <c r="F1748" s="332"/>
      <c r="G1748" s="332"/>
    </row>
    <row r="1749" spans="1:7" x14ac:dyDescent="0.25">
      <c r="A1749" s="53" t="s">
        <v>2</v>
      </c>
      <c r="B1749" s="328" t="s">
        <v>280</v>
      </c>
      <c r="C1749" s="328"/>
      <c r="D1749" s="328"/>
      <c r="E1749" s="328"/>
      <c r="F1749" s="54"/>
      <c r="G1749" s="54"/>
    </row>
    <row r="1750" spans="1:7" x14ac:dyDescent="0.25">
      <c r="A1750" s="72" t="s">
        <v>3</v>
      </c>
      <c r="B1750" s="339" t="s">
        <v>250</v>
      </c>
      <c r="C1750" s="339"/>
      <c r="D1750" s="339"/>
      <c r="E1750" s="339"/>
      <c r="F1750" s="91"/>
      <c r="G1750" s="5"/>
    </row>
    <row r="1751" spans="1:7" x14ac:dyDescent="0.25">
      <c r="A1751" s="72" t="s">
        <v>4</v>
      </c>
      <c r="B1751" s="55"/>
      <c r="C1751" s="5"/>
      <c r="D1751" s="5"/>
      <c r="E1751" s="5"/>
      <c r="F1751" s="5"/>
      <c r="G1751" s="5"/>
    </row>
    <row r="1752" spans="1:7" x14ac:dyDescent="0.25">
      <c r="A1752" s="6"/>
      <c r="B1752" s="12"/>
      <c r="C1752" s="9"/>
      <c r="D1752" s="335" t="s">
        <v>6</v>
      </c>
      <c r="E1752" s="336"/>
      <c r="F1752" s="335"/>
      <c r="G1752" s="7"/>
    </row>
    <row r="1753" spans="1:7" ht="31.5" x14ac:dyDescent="0.25">
      <c r="A1753" s="10" t="s">
        <v>7</v>
      </c>
      <c r="B1753" s="11" t="s">
        <v>8</v>
      </c>
      <c r="C1753" s="221" t="s">
        <v>9</v>
      </c>
      <c r="D1753" s="12" t="s">
        <v>10</v>
      </c>
      <c r="E1753" s="56" t="s">
        <v>11</v>
      </c>
      <c r="F1753" s="12" t="s">
        <v>12</v>
      </c>
      <c r="G1753" s="222" t="s">
        <v>13</v>
      </c>
    </row>
    <row r="1754" spans="1:7" x14ac:dyDescent="0.25">
      <c r="A1754" s="57" t="s">
        <v>14</v>
      </c>
      <c r="B1754" s="58" t="s">
        <v>15</v>
      </c>
      <c r="C1754" s="59" t="s">
        <v>16</v>
      </c>
      <c r="D1754" s="58" t="s">
        <v>17</v>
      </c>
      <c r="E1754" s="60" t="s">
        <v>18</v>
      </c>
      <c r="F1754" s="59" t="s">
        <v>19</v>
      </c>
      <c r="G1754" s="58" t="s">
        <v>20</v>
      </c>
    </row>
    <row r="1755" spans="1:7" x14ac:dyDescent="0.25">
      <c r="A1755" s="61" t="s">
        <v>21</v>
      </c>
      <c r="B1755" s="62"/>
      <c r="C1755" s="63"/>
      <c r="D1755" s="64"/>
      <c r="E1755" s="63"/>
      <c r="F1755" s="64"/>
      <c r="G1755" s="65"/>
    </row>
    <row r="1756" spans="1:7" x14ac:dyDescent="0.25">
      <c r="A1756" s="66" t="s">
        <v>22</v>
      </c>
      <c r="B1756" s="25"/>
      <c r="C1756" s="14"/>
      <c r="D1756" s="13"/>
      <c r="E1756" s="14"/>
      <c r="F1756" s="13"/>
      <c r="G1756" s="15"/>
    </row>
    <row r="1757" spans="1:7" s="164" customFormat="1" ht="22.5" x14ac:dyDescent="0.2">
      <c r="A1757" s="167" t="s">
        <v>281</v>
      </c>
      <c r="B1757" s="168" t="s">
        <v>325</v>
      </c>
      <c r="C1757" s="169">
        <v>353203</v>
      </c>
      <c r="D1757" s="170">
        <v>386160</v>
      </c>
      <c r="E1757" s="169">
        <v>386160</v>
      </c>
      <c r="F1757" s="170">
        <v>772320</v>
      </c>
      <c r="G1757" s="171">
        <v>808224</v>
      </c>
    </row>
    <row r="1758" spans="1:7" s="164" customFormat="1" ht="22.5" x14ac:dyDescent="0.2">
      <c r="A1758" s="167" t="s">
        <v>283</v>
      </c>
      <c r="B1758" s="168" t="s">
        <v>327</v>
      </c>
      <c r="C1758" s="169">
        <v>10000</v>
      </c>
      <c r="D1758" s="170">
        <v>12000</v>
      </c>
      <c r="E1758" s="169">
        <v>12000</v>
      </c>
      <c r="F1758" s="170">
        <v>24000</v>
      </c>
      <c r="G1758" s="171">
        <v>24000</v>
      </c>
    </row>
    <row r="1759" spans="1:7" s="164" customFormat="1" ht="22.5" x14ac:dyDescent="0.2">
      <c r="A1759" s="167" t="s">
        <v>284</v>
      </c>
      <c r="B1759" s="168" t="s">
        <v>328</v>
      </c>
      <c r="C1759" s="169">
        <v>25875</v>
      </c>
      <c r="D1759" s="170">
        <v>27000</v>
      </c>
      <c r="E1759" s="169">
        <v>27000</v>
      </c>
      <c r="F1759" s="170">
        <v>54000</v>
      </c>
      <c r="G1759" s="171">
        <v>64800</v>
      </c>
    </row>
    <row r="1760" spans="1:7" s="164" customFormat="1" ht="22.5" x14ac:dyDescent="0.2">
      <c r="A1760" s="167" t="s">
        <v>285</v>
      </c>
      <c r="B1760" s="168" t="s">
        <v>329</v>
      </c>
      <c r="C1760" s="169">
        <v>25875</v>
      </c>
      <c r="D1760" s="170">
        <v>27000</v>
      </c>
      <c r="E1760" s="169">
        <v>27000</v>
      </c>
      <c r="F1760" s="170">
        <v>54000</v>
      </c>
      <c r="G1760" s="171">
        <v>64800</v>
      </c>
    </row>
    <row r="1761" spans="1:7" s="164" customFormat="1" ht="22.5" x14ac:dyDescent="0.2">
      <c r="A1761" s="167" t="s">
        <v>286</v>
      </c>
      <c r="B1761" s="168" t="s">
        <v>330</v>
      </c>
      <c r="C1761" s="169">
        <v>0</v>
      </c>
      <c r="D1761" s="170">
        <v>6000</v>
      </c>
      <c r="E1761" s="169">
        <v>0</v>
      </c>
      <c r="F1761" s="170">
        <v>6000</v>
      </c>
      <c r="G1761" s="171">
        <v>7000</v>
      </c>
    </row>
    <row r="1762" spans="1:7" s="164" customFormat="1" ht="22.5" x14ac:dyDescent="0.2">
      <c r="A1762" s="167" t="s">
        <v>289</v>
      </c>
      <c r="B1762" s="168" t="s">
        <v>331</v>
      </c>
      <c r="C1762" s="169">
        <v>0</v>
      </c>
      <c r="D1762" s="170">
        <v>0</v>
      </c>
      <c r="E1762" s="169">
        <v>5000</v>
      </c>
      <c r="F1762" s="170">
        <v>5000</v>
      </c>
      <c r="G1762" s="175">
        <v>0</v>
      </c>
    </row>
    <row r="1763" spans="1:7" s="164" customFormat="1" ht="22.5" x14ac:dyDescent="0.2">
      <c r="A1763" s="167" t="s">
        <v>292</v>
      </c>
      <c r="B1763" s="168" t="s">
        <v>333</v>
      </c>
      <c r="C1763" s="169">
        <v>64360</v>
      </c>
      <c r="D1763" s="170">
        <v>64360</v>
      </c>
      <c r="E1763" s="169">
        <v>64360</v>
      </c>
      <c r="F1763" s="170">
        <v>128720</v>
      </c>
      <c r="G1763" s="171">
        <v>134704</v>
      </c>
    </row>
    <row r="1764" spans="1:7" s="164" customFormat="1" ht="22.5" x14ac:dyDescent="0.2">
      <c r="A1764" s="167" t="s">
        <v>293</v>
      </c>
      <c r="B1764" s="168" t="s">
        <v>334</v>
      </c>
      <c r="C1764" s="169">
        <v>5000</v>
      </c>
      <c r="D1764" s="170">
        <v>0</v>
      </c>
      <c r="E1764" s="169">
        <v>5000</v>
      </c>
      <c r="F1764" s="170">
        <v>5000</v>
      </c>
      <c r="G1764" s="171">
        <v>5000</v>
      </c>
    </row>
    <row r="1765" spans="1:7" s="164" customFormat="1" ht="22.5" x14ac:dyDescent="0.2">
      <c r="A1765" s="167" t="s">
        <v>295</v>
      </c>
      <c r="B1765" s="168" t="s">
        <v>336</v>
      </c>
      <c r="C1765" s="169">
        <v>42384.36</v>
      </c>
      <c r="D1765" s="170">
        <v>46339</v>
      </c>
      <c r="E1765" s="169">
        <v>46339.399999999994</v>
      </c>
      <c r="F1765" s="170">
        <v>92678.399999999994</v>
      </c>
      <c r="G1765" s="171">
        <v>96986.880000000005</v>
      </c>
    </row>
    <row r="1766" spans="1:7" s="164" customFormat="1" ht="22.5" x14ac:dyDescent="0.2">
      <c r="A1766" s="167" t="s">
        <v>296</v>
      </c>
      <c r="B1766" s="168" t="s">
        <v>337</v>
      </c>
      <c r="C1766" s="169">
        <v>500</v>
      </c>
      <c r="D1766" s="170">
        <v>1100</v>
      </c>
      <c r="E1766" s="169">
        <v>100</v>
      </c>
      <c r="F1766" s="170">
        <v>1200</v>
      </c>
      <c r="G1766" s="171">
        <v>2400</v>
      </c>
    </row>
    <row r="1767" spans="1:7" s="164" customFormat="1" ht="22.5" x14ac:dyDescent="0.2">
      <c r="A1767" s="167" t="s">
        <v>297</v>
      </c>
      <c r="B1767" s="168" t="s">
        <v>338</v>
      </c>
      <c r="C1767" s="169">
        <v>6436</v>
      </c>
      <c r="D1767" s="170">
        <v>9654</v>
      </c>
      <c r="E1767" s="169">
        <v>9654</v>
      </c>
      <c r="F1767" s="170">
        <v>19308</v>
      </c>
      <c r="G1767" s="171">
        <v>20205.599999999999</v>
      </c>
    </row>
    <row r="1768" spans="1:7" s="164" customFormat="1" ht="22.5" x14ac:dyDescent="0.2">
      <c r="A1768" s="167" t="s">
        <v>298</v>
      </c>
      <c r="B1768" s="168" t="s">
        <v>339</v>
      </c>
      <c r="C1768" s="169">
        <v>500</v>
      </c>
      <c r="D1768" s="170">
        <v>600</v>
      </c>
      <c r="E1768" s="169">
        <v>600</v>
      </c>
      <c r="F1768" s="170">
        <v>1200</v>
      </c>
      <c r="G1768" s="171">
        <v>1200</v>
      </c>
    </row>
    <row r="1769" spans="1:7" s="164" customFormat="1" ht="11.25" x14ac:dyDescent="0.2">
      <c r="A1769" s="235" t="s">
        <v>421</v>
      </c>
      <c r="B1769" s="168"/>
      <c r="C1769" s="169"/>
      <c r="D1769" s="170"/>
      <c r="E1769" s="169"/>
      <c r="F1769" s="170"/>
      <c r="G1769" s="229"/>
    </row>
    <row r="1770" spans="1:7" s="164" customFormat="1" ht="11.25" x14ac:dyDescent="0.2">
      <c r="A1770" s="167" t="s">
        <v>340</v>
      </c>
      <c r="B1770" s="179" t="s">
        <v>56</v>
      </c>
      <c r="C1770" s="183">
        <v>0</v>
      </c>
      <c r="D1770" s="184">
        <v>31016.82</v>
      </c>
      <c r="E1770" s="183">
        <v>0</v>
      </c>
      <c r="F1770" s="184">
        <v>31016.82</v>
      </c>
      <c r="G1770" s="185">
        <v>32458.75</v>
      </c>
    </row>
    <row r="1771" spans="1:7" x14ac:dyDescent="0.25">
      <c r="A1771" s="24"/>
      <c r="B1771" s="17"/>
      <c r="C1771" s="22"/>
      <c r="D1771" s="23"/>
      <c r="E1771" s="93"/>
      <c r="F1771" s="23"/>
      <c r="G1771" s="284"/>
    </row>
    <row r="1772" spans="1:7" x14ac:dyDescent="0.25">
      <c r="A1772" s="26" t="s">
        <v>202</v>
      </c>
      <c r="B1772" s="25"/>
      <c r="C1772" s="78">
        <f>SUM(C1757:C1771)</f>
        <v>534133.36</v>
      </c>
      <c r="D1772" s="79">
        <f>SUM(D1757:D1771)</f>
        <v>611229.81999999995</v>
      </c>
      <c r="E1772" s="78">
        <f>SUM(E1757:E1771)</f>
        <v>583213.4</v>
      </c>
      <c r="F1772" s="79">
        <f>SUM(F1757:F1771)</f>
        <v>1194443.22</v>
      </c>
      <c r="G1772" s="80">
        <f>SUM(G1757:G1771)</f>
        <v>1261779.23</v>
      </c>
    </row>
    <row r="1773" spans="1:7" x14ac:dyDescent="0.25">
      <c r="A1773" s="69" t="s">
        <v>207</v>
      </c>
      <c r="B1773" s="25"/>
      <c r="C1773" s="14"/>
      <c r="D1773" s="13"/>
      <c r="E1773" s="14"/>
      <c r="F1773" s="67"/>
      <c r="G1773" s="98"/>
    </row>
    <row r="1774" spans="1:7" s="164" customFormat="1" ht="22.5" x14ac:dyDescent="0.2">
      <c r="A1774" s="167" t="s">
        <v>304</v>
      </c>
      <c r="B1774" s="168" t="s">
        <v>341</v>
      </c>
      <c r="C1774" s="169">
        <v>0</v>
      </c>
      <c r="D1774" s="170">
        <v>9950</v>
      </c>
      <c r="E1774" s="169">
        <v>40050</v>
      </c>
      <c r="F1774" s="170">
        <v>50000</v>
      </c>
      <c r="G1774" s="173">
        <v>50000</v>
      </c>
    </row>
    <row r="1775" spans="1:7" s="164" customFormat="1" ht="22.5" x14ac:dyDescent="0.2">
      <c r="A1775" s="167" t="s">
        <v>306</v>
      </c>
      <c r="B1775" s="168" t="s">
        <v>343</v>
      </c>
      <c r="C1775" s="169">
        <v>0</v>
      </c>
      <c r="D1775" s="170">
        <v>0</v>
      </c>
      <c r="E1775" s="169">
        <v>50000</v>
      </c>
      <c r="F1775" s="170">
        <v>50000</v>
      </c>
      <c r="G1775" s="173">
        <v>25000</v>
      </c>
    </row>
    <row r="1776" spans="1:7" s="164" customFormat="1" ht="22.5" x14ac:dyDescent="0.2">
      <c r="A1776" s="167" t="s">
        <v>344</v>
      </c>
      <c r="B1776" s="168" t="s">
        <v>345</v>
      </c>
      <c r="C1776" s="169">
        <v>0</v>
      </c>
      <c r="D1776" s="170">
        <v>0</v>
      </c>
      <c r="E1776" s="169">
        <v>100000</v>
      </c>
      <c r="F1776" s="170">
        <v>100000</v>
      </c>
      <c r="G1776" s="173">
        <v>50000</v>
      </c>
    </row>
    <row r="1777" spans="1:7" s="164" customFormat="1" ht="22.5" x14ac:dyDescent="0.2">
      <c r="A1777" s="167" t="s">
        <v>346</v>
      </c>
      <c r="B1777" s="168" t="s">
        <v>347</v>
      </c>
      <c r="C1777" s="169">
        <v>0</v>
      </c>
      <c r="D1777" s="170">
        <v>0</v>
      </c>
      <c r="E1777" s="169">
        <v>5000</v>
      </c>
      <c r="F1777" s="170">
        <v>5000</v>
      </c>
      <c r="G1777" s="171">
        <v>10000</v>
      </c>
    </row>
    <row r="1778" spans="1:7" s="164" customFormat="1" ht="22.5" x14ac:dyDescent="0.2">
      <c r="A1778" s="167" t="s">
        <v>310</v>
      </c>
      <c r="B1778" s="168" t="s">
        <v>348</v>
      </c>
      <c r="C1778" s="169">
        <v>0</v>
      </c>
      <c r="D1778" s="170">
        <v>0</v>
      </c>
      <c r="E1778" s="169">
        <v>5000</v>
      </c>
      <c r="F1778" s="170">
        <v>5000</v>
      </c>
      <c r="G1778" s="173">
        <v>90000</v>
      </c>
    </row>
    <row r="1779" spans="1:7" s="164" customFormat="1" ht="22.5" x14ac:dyDescent="0.2">
      <c r="A1779" s="167" t="s">
        <v>313</v>
      </c>
      <c r="B1779" s="168" t="s">
        <v>350</v>
      </c>
      <c r="C1779" s="169">
        <v>0</v>
      </c>
      <c r="D1779" s="170">
        <v>6000</v>
      </c>
      <c r="E1779" s="169">
        <v>6000</v>
      </c>
      <c r="F1779" s="170">
        <v>12000</v>
      </c>
      <c r="G1779" s="175">
        <v>0</v>
      </c>
    </row>
    <row r="1780" spans="1:7" s="164" customFormat="1" ht="22.5" x14ac:dyDescent="0.2">
      <c r="A1780" s="167" t="s">
        <v>355</v>
      </c>
      <c r="B1780" s="168" t="s">
        <v>356</v>
      </c>
      <c r="C1780" s="169">
        <v>0</v>
      </c>
      <c r="D1780" s="170">
        <v>0</v>
      </c>
      <c r="E1780" s="169">
        <v>0</v>
      </c>
      <c r="F1780" s="170">
        <v>0</v>
      </c>
      <c r="G1780" s="274">
        <v>211200</v>
      </c>
    </row>
    <row r="1781" spans="1:7" s="164" customFormat="1" ht="22.5" x14ac:dyDescent="0.2">
      <c r="A1781" s="230" t="s">
        <v>462</v>
      </c>
      <c r="B1781" s="234" t="s">
        <v>105</v>
      </c>
      <c r="C1781" s="275">
        <v>0</v>
      </c>
      <c r="D1781" s="228">
        <v>0</v>
      </c>
      <c r="E1781" s="275">
        <v>0</v>
      </c>
      <c r="F1781" s="228">
        <v>0</v>
      </c>
      <c r="G1781" s="274">
        <v>0</v>
      </c>
    </row>
    <row r="1782" spans="1:7" s="164" customFormat="1" ht="22.5" x14ac:dyDescent="0.2">
      <c r="A1782" s="230" t="s">
        <v>397</v>
      </c>
      <c r="B1782" s="234" t="s">
        <v>107</v>
      </c>
      <c r="C1782" s="275">
        <v>0</v>
      </c>
      <c r="D1782" s="228">
        <v>0</v>
      </c>
      <c r="E1782" s="275">
        <v>0</v>
      </c>
      <c r="F1782" s="228">
        <v>0</v>
      </c>
      <c r="G1782" s="173">
        <v>5000</v>
      </c>
    </row>
    <row r="1783" spans="1:7" s="164" customFormat="1" ht="22.5" x14ac:dyDescent="0.2">
      <c r="A1783" s="230" t="s">
        <v>434</v>
      </c>
      <c r="B1783" s="234" t="s">
        <v>109</v>
      </c>
      <c r="C1783" s="275">
        <v>0</v>
      </c>
      <c r="D1783" s="228">
        <v>0</v>
      </c>
      <c r="E1783" s="275">
        <v>0</v>
      </c>
      <c r="F1783" s="228">
        <v>0</v>
      </c>
      <c r="G1783" s="173">
        <v>1000</v>
      </c>
    </row>
    <row r="1784" spans="1:7" s="164" customFormat="1" ht="22.5" x14ac:dyDescent="0.2">
      <c r="A1784" s="167" t="s">
        <v>366</v>
      </c>
      <c r="B1784" s="168" t="s">
        <v>367</v>
      </c>
      <c r="C1784" s="183">
        <v>0</v>
      </c>
      <c r="D1784" s="184">
        <v>21800</v>
      </c>
      <c r="E1784" s="183">
        <v>28200</v>
      </c>
      <c r="F1784" s="184">
        <v>50000</v>
      </c>
      <c r="G1784" s="185">
        <v>40000</v>
      </c>
    </row>
    <row r="1785" spans="1:7" x14ac:dyDescent="0.25">
      <c r="A1785" s="18"/>
      <c r="B1785" s="17"/>
      <c r="C1785" s="22"/>
      <c r="D1785" s="23"/>
      <c r="E1785" s="93"/>
      <c r="F1785" s="23"/>
      <c r="G1785" s="119"/>
    </row>
    <row r="1786" spans="1:7" x14ac:dyDescent="0.25">
      <c r="A1786" s="26" t="s">
        <v>194</v>
      </c>
      <c r="B1786" s="25"/>
      <c r="C1786" s="78">
        <f>SUM(C1774:C1785)</f>
        <v>0</v>
      </c>
      <c r="D1786" s="79">
        <f>SUM(D1774:D1785)</f>
        <v>37750</v>
      </c>
      <c r="E1786" s="78">
        <f>SUM(E1774:E1785)</f>
        <v>234250</v>
      </c>
      <c r="F1786" s="79">
        <f>SUM(F1774:F1785)</f>
        <v>272000</v>
      </c>
      <c r="G1786" s="80">
        <f>SUM(G1774:G1785)</f>
        <v>482200</v>
      </c>
    </row>
    <row r="1787" spans="1:7" x14ac:dyDescent="0.25">
      <c r="A1787" s="26" t="s">
        <v>195</v>
      </c>
      <c r="B1787" s="25"/>
      <c r="C1787" s="93"/>
      <c r="D1787" s="67"/>
      <c r="E1787" s="93"/>
      <c r="F1787" s="67"/>
      <c r="G1787" s="98"/>
    </row>
    <row r="1788" spans="1:7" s="164" customFormat="1" ht="22.5" x14ac:dyDescent="0.2">
      <c r="A1788" s="167" t="s">
        <v>382</v>
      </c>
      <c r="B1788" s="168" t="s">
        <v>383</v>
      </c>
      <c r="C1788" s="169">
        <v>0</v>
      </c>
      <c r="D1788" s="170">
        <v>39500</v>
      </c>
      <c r="E1788" s="169">
        <v>0</v>
      </c>
      <c r="F1788" s="170">
        <v>39500</v>
      </c>
      <c r="G1788" s="274">
        <v>0</v>
      </c>
    </row>
    <row r="1789" spans="1:7" s="164" customFormat="1" ht="22.5" x14ac:dyDescent="0.2">
      <c r="A1789" s="167" t="s">
        <v>371</v>
      </c>
      <c r="B1789" s="168" t="s">
        <v>372</v>
      </c>
      <c r="C1789" s="169">
        <v>0</v>
      </c>
      <c r="D1789" s="170">
        <v>91000</v>
      </c>
      <c r="E1789" s="169">
        <v>9000</v>
      </c>
      <c r="F1789" s="170">
        <v>100000</v>
      </c>
      <c r="G1789" s="274">
        <v>0</v>
      </c>
    </row>
    <row r="1790" spans="1:7" s="164" customFormat="1" ht="11.25" x14ac:dyDescent="0.2">
      <c r="A1790" s="230" t="s">
        <v>393</v>
      </c>
      <c r="B1790" s="234" t="s">
        <v>158</v>
      </c>
      <c r="C1790" s="277">
        <v>0</v>
      </c>
      <c r="D1790" s="226">
        <v>0</v>
      </c>
      <c r="E1790" s="277">
        <v>0</v>
      </c>
      <c r="F1790" s="226">
        <v>0</v>
      </c>
      <c r="G1790" s="276">
        <v>50000</v>
      </c>
    </row>
    <row r="1791" spans="1:7" x14ac:dyDescent="0.25">
      <c r="A1791" s="18"/>
      <c r="B1791" s="17"/>
      <c r="C1791" s="22"/>
      <c r="D1791" s="23"/>
      <c r="E1791" s="93"/>
      <c r="F1791" s="23"/>
      <c r="G1791" s="119"/>
    </row>
    <row r="1792" spans="1:7" x14ac:dyDescent="0.25">
      <c r="A1792" s="26" t="s">
        <v>196</v>
      </c>
      <c r="B1792" s="25"/>
      <c r="C1792" s="78">
        <f>SUM(C1788:C1791)</f>
        <v>0</v>
      </c>
      <c r="D1792" s="79">
        <f>SUM(D1788:D1791)</f>
        <v>130500</v>
      </c>
      <c r="E1792" s="78">
        <f>SUM(E1788:E1791)</f>
        <v>9000</v>
      </c>
      <c r="F1792" s="79">
        <f>SUM(F1788:F1791)</f>
        <v>139500</v>
      </c>
      <c r="G1792" s="80">
        <f>SUM(G1788:G1791)</f>
        <v>50000</v>
      </c>
    </row>
    <row r="1793" spans="1:7" x14ac:dyDescent="0.25">
      <c r="A1793" s="26"/>
      <c r="B1793" s="25"/>
      <c r="C1793" s="78"/>
      <c r="D1793" s="79"/>
      <c r="E1793" s="78"/>
      <c r="F1793" s="79"/>
      <c r="G1793" s="80"/>
    </row>
    <row r="1794" spans="1:7" x14ac:dyDescent="0.25">
      <c r="A1794" s="38" t="s">
        <v>185</v>
      </c>
      <c r="B1794" s="120"/>
      <c r="C1794" s="83">
        <f>SUM(C1772+C1786+C1792)</f>
        <v>534133.36</v>
      </c>
      <c r="D1794" s="83">
        <f>SUM(D1772+D1786+D1792)</f>
        <v>779479.82</v>
      </c>
      <c r="E1794" s="84">
        <f>SUM(E1772+E1786+E1792)</f>
        <v>826463.4</v>
      </c>
      <c r="F1794" s="83">
        <f>SUM(F1772+F1786+F1792)</f>
        <v>1605943.22</v>
      </c>
      <c r="G1794" s="85">
        <f>SUM(G1772+G1786+G1792)</f>
        <v>1793979.23</v>
      </c>
    </row>
    <row r="1795" spans="1:7" x14ac:dyDescent="0.25">
      <c r="A1795" s="39"/>
      <c r="B1795" s="42"/>
      <c r="C1795" s="240"/>
      <c r="D1795" s="240"/>
      <c r="E1795" s="240"/>
      <c r="F1795" s="240"/>
      <c r="G1795" s="227"/>
    </row>
    <row r="1796" spans="1:7" x14ac:dyDescent="0.25">
      <c r="A1796" s="24" t="s">
        <v>165</v>
      </c>
      <c r="B1796" s="42"/>
      <c r="C1796" s="40"/>
      <c r="D1796" s="40"/>
      <c r="E1796" s="40"/>
      <c r="F1796" s="40"/>
      <c r="G1796" s="41"/>
    </row>
    <row r="1797" spans="1:7" x14ac:dyDescent="0.25">
      <c r="A1797" s="39"/>
      <c r="B1797" s="42"/>
      <c r="C1797" s="40"/>
      <c r="D1797" s="40"/>
      <c r="E1797" s="40"/>
      <c r="F1797" s="40"/>
      <c r="G1797" s="41"/>
    </row>
    <row r="1798" spans="1:7" ht="23.25" x14ac:dyDescent="0.25">
      <c r="A1798" s="39" t="s">
        <v>166</v>
      </c>
      <c r="B1798" s="42" t="s">
        <v>167</v>
      </c>
      <c r="C1798" s="40"/>
      <c r="D1798" s="40"/>
      <c r="E1798" s="43" t="s">
        <v>168</v>
      </c>
      <c r="F1798" s="14"/>
      <c r="G1798" s="41"/>
    </row>
    <row r="1799" spans="1:7" x14ac:dyDescent="0.25">
      <c r="A1799" s="39"/>
      <c r="B1799" s="42"/>
      <c r="C1799" s="40"/>
      <c r="D1799" s="40"/>
      <c r="E1799" s="43"/>
      <c r="F1799" s="14"/>
      <c r="G1799" s="41"/>
    </row>
    <row r="1800" spans="1:7" ht="33" x14ac:dyDescent="0.25">
      <c r="A1800" s="87" t="s">
        <v>251</v>
      </c>
      <c r="C1800" s="337" t="s">
        <v>187</v>
      </c>
      <c r="D1800" s="337"/>
      <c r="E1800" s="14"/>
      <c r="F1800" s="337" t="s">
        <v>188</v>
      </c>
      <c r="G1800" s="338"/>
    </row>
    <row r="1801" spans="1:7" x14ac:dyDescent="0.25">
      <c r="A1801" s="118"/>
      <c r="B1801" s="89"/>
      <c r="C1801" s="45"/>
      <c r="D1801" s="45"/>
      <c r="E1801" s="45"/>
      <c r="F1801" s="45"/>
      <c r="G1801" s="46"/>
    </row>
    <row r="1804" spans="1:7" ht="24.75" x14ac:dyDescent="0.25">
      <c r="A1804" s="47" t="s">
        <v>175</v>
      </c>
      <c r="B1804" s="48"/>
      <c r="C1804" s="49"/>
      <c r="D1804" s="49"/>
      <c r="E1804" s="49"/>
      <c r="F1804" s="2" t="s">
        <v>189</v>
      </c>
      <c r="G1804" s="49"/>
    </row>
    <row r="1805" spans="1:7" ht="33" x14ac:dyDescent="0.25">
      <c r="A1805" s="50" t="s">
        <v>177</v>
      </c>
      <c r="B1805" s="51"/>
      <c r="C1805" s="52"/>
      <c r="D1805" s="52"/>
      <c r="E1805" s="52"/>
      <c r="F1805" s="52"/>
      <c r="G1805" s="52"/>
    </row>
    <row r="1806" spans="1:7" x14ac:dyDescent="0.25">
      <c r="A1806" s="332" t="s">
        <v>1</v>
      </c>
      <c r="B1806" s="332"/>
      <c r="C1806" s="332"/>
      <c r="D1806" s="332"/>
      <c r="E1806" s="332"/>
      <c r="F1806" s="332"/>
      <c r="G1806" s="332"/>
    </row>
    <row r="1807" spans="1:7" x14ac:dyDescent="0.25">
      <c r="A1807" s="53" t="s">
        <v>2</v>
      </c>
      <c r="B1807" s="328" t="s">
        <v>280</v>
      </c>
      <c r="C1807" s="328"/>
      <c r="D1807" s="328"/>
      <c r="E1807" s="328"/>
      <c r="F1807" s="54"/>
      <c r="G1807" s="54"/>
    </row>
    <row r="1808" spans="1:7" x14ac:dyDescent="0.25">
      <c r="A1808" s="72" t="s">
        <v>3</v>
      </c>
      <c r="B1808" s="339" t="s">
        <v>252</v>
      </c>
      <c r="C1808" s="339"/>
      <c r="D1808" s="339"/>
      <c r="E1808" s="339"/>
      <c r="F1808" s="91"/>
      <c r="G1808" s="5"/>
    </row>
    <row r="1809" spans="1:7" x14ac:dyDescent="0.25">
      <c r="A1809" s="72" t="s">
        <v>4</v>
      </c>
      <c r="B1809" s="55"/>
      <c r="C1809" s="5"/>
      <c r="D1809" s="5"/>
      <c r="E1809" s="5"/>
      <c r="F1809" s="5"/>
      <c r="G1809" s="5"/>
    </row>
    <row r="1810" spans="1:7" x14ac:dyDescent="0.25">
      <c r="A1810" s="6"/>
      <c r="B1810" s="12"/>
      <c r="C1810" s="9"/>
      <c r="D1810" s="335" t="s">
        <v>6</v>
      </c>
      <c r="E1810" s="336"/>
      <c r="F1810" s="335"/>
      <c r="G1810" s="7"/>
    </row>
    <row r="1811" spans="1:7" ht="31.5" x14ac:dyDescent="0.25">
      <c r="A1811" s="10" t="s">
        <v>7</v>
      </c>
      <c r="B1811" s="11" t="s">
        <v>8</v>
      </c>
      <c r="C1811" s="221" t="s">
        <v>9</v>
      </c>
      <c r="D1811" s="12" t="s">
        <v>10</v>
      </c>
      <c r="E1811" s="56" t="s">
        <v>11</v>
      </c>
      <c r="F1811" s="12" t="s">
        <v>12</v>
      </c>
      <c r="G1811" s="222" t="s">
        <v>13</v>
      </c>
    </row>
    <row r="1812" spans="1:7" x14ac:dyDescent="0.25">
      <c r="A1812" s="57" t="s">
        <v>14</v>
      </c>
      <c r="B1812" s="58" t="s">
        <v>15</v>
      </c>
      <c r="C1812" s="59" t="s">
        <v>16</v>
      </c>
      <c r="D1812" s="58" t="s">
        <v>17</v>
      </c>
      <c r="E1812" s="60" t="s">
        <v>18</v>
      </c>
      <c r="F1812" s="59" t="s">
        <v>19</v>
      </c>
      <c r="G1812" s="58" t="s">
        <v>20</v>
      </c>
    </row>
    <row r="1813" spans="1:7" x14ac:dyDescent="0.25">
      <c r="A1813" s="61" t="s">
        <v>21</v>
      </c>
      <c r="B1813" s="62"/>
      <c r="C1813" s="63"/>
      <c r="D1813" s="64"/>
      <c r="E1813" s="63"/>
      <c r="F1813" s="64"/>
      <c r="G1813" s="65"/>
    </row>
    <row r="1814" spans="1:7" x14ac:dyDescent="0.25">
      <c r="A1814" s="66" t="s">
        <v>22</v>
      </c>
      <c r="B1814" s="25"/>
      <c r="C1814" s="14"/>
      <c r="D1814" s="13"/>
      <c r="E1814" s="14"/>
      <c r="F1814" s="13"/>
      <c r="G1814" s="15"/>
    </row>
    <row r="1815" spans="1:7" s="164" customFormat="1" ht="22.5" x14ac:dyDescent="0.2">
      <c r="A1815" s="167" t="s">
        <v>281</v>
      </c>
      <c r="B1815" s="168" t="s">
        <v>325</v>
      </c>
      <c r="C1815" s="169">
        <v>0</v>
      </c>
      <c r="D1815" s="170">
        <v>0</v>
      </c>
      <c r="E1815" s="169">
        <v>134001</v>
      </c>
      <c r="F1815" s="170">
        <v>134001</v>
      </c>
      <c r="G1815" s="171">
        <v>263316</v>
      </c>
    </row>
    <row r="1816" spans="1:7" s="164" customFormat="1" ht="22.5" x14ac:dyDescent="0.2">
      <c r="A1816" s="167" t="s">
        <v>283</v>
      </c>
      <c r="B1816" s="168" t="s">
        <v>327</v>
      </c>
      <c r="C1816" s="169">
        <v>0</v>
      </c>
      <c r="D1816" s="170">
        <v>0</v>
      </c>
      <c r="E1816" s="169">
        <v>18000</v>
      </c>
      <c r="F1816" s="170">
        <v>18000</v>
      </c>
      <c r="G1816" s="171">
        <v>24000</v>
      </c>
    </row>
    <row r="1817" spans="1:7" s="164" customFormat="1" ht="22.5" x14ac:dyDescent="0.2">
      <c r="A1817" s="167" t="s">
        <v>286</v>
      </c>
      <c r="B1817" s="168" t="s">
        <v>330</v>
      </c>
      <c r="C1817" s="169">
        <v>0</v>
      </c>
      <c r="D1817" s="170">
        <v>0</v>
      </c>
      <c r="E1817" s="169">
        <v>6000</v>
      </c>
      <c r="F1817" s="170">
        <v>6000</v>
      </c>
      <c r="G1817" s="171">
        <v>7000</v>
      </c>
    </row>
    <row r="1818" spans="1:7" s="164" customFormat="1" ht="22.5" x14ac:dyDescent="0.2">
      <c r="A1818" s="167" t="s">
        <v>292</v>
      </c>
      <c r="B1818" s="168" t="s">
        <v>333</v>
      </c>
      <c r="C1818" s="169">
        <v>0</v>
      </c>
      <c r="D1818" s="170">
        <v>0</v>
      </c>
      <c r="E1818" s="169">
        <v>26055.75</v>
      </c>
      <c r="F1818" s="170">
        <v>26055.75</v>
      </c>
      <c r="G1818" s="171">
        <v>43886</v>
      </c>
    </row>
    <row r="1819" spans="1:7" s="164" customFormat="1" ht="22.5" x14ac:dyDescent="0.2">
      <c r="A1819" s="167" t="s">
        <v>293</v>
      </c>
      <c r="B1819" s="168" t="s">
        <v>334</v>
      </c>
      <c r="C1819" s="169">
        <v>0</v>
      </c>
      <c r="D1819" s="170">
        <v>0</v>
      </c>
      <c r="E1819" s="169">
        <v>5000</v>
      </c>
      <c r="F1819" s="170">
        <v>5000</v>
      </c>
      <c r="G1819" s="171">
        <v>5000</v>
      </c>
    </row>
    <row r="1820" spans="1:7" s="164" customFormat="1" ht="22.5" x14ac:dyDescent="0.2">
      <c r="A1820" s="167" t="s">
        <v>295</v>
      </c>
      <c r="B1820" s="168" t="s">
        <v>336</v>
      </c>
      <c r="C1820" s="169">
        <v>0</v>
      </c>
      <c r="D1820" s="170">
        <v>0</v>
      </c>
      <c r="E1820" s="169">
        <v>16080.12</v>
      </c>
      <c r="F1820" s="170">
        <v>16080.12</v>
      </c>
      <c r="G1820" s="171">
        <v>31597.919999999998</v>
      </c>
    </row>
    <row r="1821" spans="1:7" s="164" customFormat="1" ht="22.5" x14ac:dyDescent="0.2">
      <c r="A1821" s="167" t="s">
        <v>296</v>
      </c>
      <c r="B1821" s="168" t="s">
        <v>337</v>
      </c>
      <c r="C1821" s="169">
        <v>0</v>
      </c>
      <c r="D1821" s="170">
        <v>0</v>
      </c>
      <c r="E1821" s="169">
        <v>1200</v>
      </c>
      <c r="F1821" s="170">
        <v>1200</v>
      </c>
      <c r="G1821" s="171">
        <v>2400</v>
      </c>
    </row>
    <row r="1822" spans="1:7" s="164" customFormat="1" ht="22.5" x14ac:dyDescent="0.2">
      <c r="A1822" s="167" t="s">
        <v>297</v>
      </c>
      <c r="B1822" s="168" t="s">
        <v>338</v>
      </c>
      <c r="C1822" s="169">
        <v>0</v>
      </c>
      <c r="D1822" s="170">
        <v>0</v>
      </c>
      <c r="E1822" s="169">
        <v>3350.02</v>
      </c>
      <c r="F1822" s="170">
        <v>3350.02</v>
      </c>
      <c r="G1822" s="171">
        <v>6582.9</v>
      </c>
    </row>
    <row r="1823" spans="1:7" s="164" customFormat="1" ht="22.5" x14ac:dyDescent="0.2">
      <c r="A1823" s="167" t="s">
        <v>298</v>
      </c>
      <c r="B1823" s="168" t="s">
        <v>339</v>
      </c>
      <c r="C1823" s="169">
        <v>0</v>
      </c>
      <c r="D1823" s="170">
        <v>0</v>
      </c>
      <c r="E1823" s="169">
        <v>900</v>
      </c>
      <c r="F1823" s="170">
        <v>900</v>
      </c>
      <c r="G1823" s="171">
        <v>1200</v>
      </c>
    </row>
    <row r="1824" spans="1:7" s="164" customFormat="1" ht="11.25" x14ac:dyDescent="0.2">
      <c r="A1824" s="235" t="s">
        <v>421</v>
      </c>
      <c r="B1824" s="168"/>
      <c r="C1824" s="183"/>
      <c r="D1824" s="184"/>
      <c r="E1824" s="183"/>
      <c r="F1824" s="184"/>
      <c r="G1824" s="312"/>
    </row>
    <row r="1825" spans="1:7" s="164" customFormat="1" ht="11.25" x14ac:dyDescent="0.2">
      <c r="A1825" s="167" t="s">
        <v>468</v>
      </c>
      <c r="B1825" s="179" t="s">
        <v>56</v>
      </c>
      <c r="C1825" s="183">
        <v>0</v>
      </c>
      <c r="D1825" s="184">
        <v>0</v>
      </c>
      <c r="E1825" s="183">
        <v>0</v>
      </c>
      <c r="F1825" s="184">
        <v>0</v>
      </c>
      <c r="G1825" s="185">
        <v>0</v>
      </c>
    </row>
    <row r="1826" spans="1:7" x14ac:dyDescent="0.25">
      <c r="A1826" s="24"/>
      <c r="B1826" s="17"/>
      <c r="C1826" s="22"/>
      <c r="D1826" s="23"/>
      <c r="E1826" s="93"/>
      <c r="F1826" s="23"/>
      <c r="G1826" s="271"/>
    </row>
    <row r="1827" spans="1:7" x14ac:dyDescent="0.25">
      <c r="A1827" s="26" t="s">
        <v>202</v>
      </c>
      <c r="B1827" s="25"/>
      <c r="C1827" s="78">
        <f>SUM(C1815:C1826)</f>
        <v>0</v>
      </c>
      <c r="D1827" s="79">
        <f>SUM(D1815:D1826)</f>
        <v>0</v>
      </c>
      <c r="E1827" s="78">
        <f>SUM(E1815:E1826)</f>
        <v>210586.88999999998</v>
      </c>
      <c r="F1827" s="79">
        <f>SUM(F1815:F1826)</f>
        <v>210586.88999999998</v>
      </c>
      <c r="G1827" s="80">
        <f>SUM(G1815:G1826)</f>
        <v>384982.82</v>
      </c>
    </row>
    <row r="1828" spans="1:7" x14ac:dyDescent="0.25">
      <c r="A1828" s="69" t="s">
        <v>207</v>
      </c>
      <c r="B1828" s="25"/>
      <c r="C1828" s="14"/>
      <c r="D1828" s="13"/>
      <c r="E1828" s="14"/>
      <c r="F1828" s="67"/>
      <c r="G1828" s="98"/>
    </row>
    <row r="1829" spans="1:7" s="164" customFormat="1" ht="22.5" x14ac:dyDescent="0.2">
      <c r="A1829" s="167" t="s">
        <v>304</v>
      </c>
      <c r="B1829" s="168" t="s">
        <v>341</v>
      </c>
      <c r="C1829" s="169">
        <v>0</v>
      </c>
      <c r="D1829" s="170">
        <v>45097</v>
      </c>
      <c r="E1829" s="169">
        <v>24903</v>
      </c>
      <c r="F1829" s="170">
        <v>70000</v>
      </c>
      <c r="G1829" s="175">
        <v>70000</v>
      </c>
    </row>
    <row r="1830" spans="1:7" s="164" customFormat="1" ht="22.5" x14ac:dyDescent="0.2">
      <c r="A1830" s="167" t="s">
        <v>306</v>
      </c>
      <c r="B1830" s="168" t="s">
        <v>343</v>
      </c>
      <c r="C1830" s="169">
        <v>0</v>
      </c>
      <c r="D1830" s="170">
        <v>12000</v>
      </c>
      <c r="E1830" s="169">
        <v>18000</v>
      </c>
      <c r="F1830" s="170">
        <v>30000</v>
      </c>
      <c r="G1830" s="175">
        <v>30000</v>
      </c>
    </row>
    <row r="1831" spans="1:7" s="164" customFormat="1" ht="22.5" x14ac:dyDescent="0.2">
      <c r="A1831" s="167" t="s">
        <v>344</v>
      </c>
      <c r="B1831" s="168" t="s">
        <v>345</v>
      </c>
      <c r="C1831" s="169">
        <v>0</v>
      </c>
      <c r="D1831" s="170">
        <v>0</v>
      </c>
      <c r="E1831" s="169">
        <v>40000</v>
      </c>
      <c r="F1831" s="170">
        <v>40000</v>
      </c>
      <c r="G1831" s="175">
        <v>40000</v>
      </c>
    </row>
    <row r="1832" spans="1:7" s="164" customFormat="1" ht="22.5" x14ac:dyDescent="0.2">
      <c r="A1832" s="167" t="s">
        <v>310</v>
      </c>
      <c r="B1832" s="168" t="s">
        <v>348</v>
      </c>
      <c r="C1832" s="169">
        <v>0</v>
      </c>
      <c r="D1832" s="170">
        <v>0</v>
      </c>
      <c r="E1832" s="169">
        <v>30000</v>
      </c>
      <c r="F1832" s="170">
        <v>30000</v>
      </c>
      <c r="G1832" s="175">
        <v>30000</v>
      </c>
    </row>
    <row r="1833" spans="1:7" s="164" customFormat="1" ht="22.5" x14ac:dyDescent="0.2">
      <c r="A1833" s="167" t="s">
        <v>355</v>
      </c>
      <c r="B1833" s="168" t="s">
        <v>356</v>
      </c>
      <c r="C1833" s="169">
        <v>0</v>
      </c>
      <c r="D1833" s="170">
        <v>0</v>
      </c>
      <c r="E1833" s="169">
        <v>52800</v>
      </c>
      <c r="F1833" s="170">
        <v>52800</v>
      </c>
      <c r="G1833" s="175">
        <v>52800</v>
      </c>
    </row>
    <row r="1834" spans="1:7" s="164" customFormat="1" ht="22.5" x14ac:dyDescent="0.2">
      <c r="A1834" s="167" t="s">
        <v>366</v>
      </c>
      <c r="B1834" s="168" t="s">
        <v>367</v>
      </c>
      <c r="C1834" s="183">
        <v>0</v>
      </c>
      <c r="D1834" s="184">
        <v>4500</v>
      </c>
      <c r="E1834" s="183">
        <v>70500</v>
      </c>
      <c r="F1834" s="184">
        <v>75000</v>
      </c>
      <c r="G1834" s="185">
        <v>75000</v>
      </c>
    </row>
    <row r="1835" spans="1:7" x14ac:dyDescent="0.25">
      <c r="A1835" s="18"/>
      <c r="B1835" s="17"/>
      <c r="C1835" s="22"/>
      <c r="D1835" s="23"/>
      <c r="E1835" s="93"/>
      <c r="F1835" s="23"/>
      <c r="G1835" s="119"/>
    </row>
    <row r="1836" spans="1:7" x14ac:dyDescent="0.25">
      <c r="A1836" s="26" t="s">
        <v>194</v>
      </c>
      <c r="B1836" s="25"/>
      <c r="C1836" s="78">
        <f>SUM(C1829:C1835)</f>
        <v>0</v>
      </c>
      <c r="D1836" s="79">
        <f>SUM(D1829:D1835)</f>
        <v>61597</v>
      </c>
      <c r="E1836" s="78">
        <f>SUM(E1829:E1835)</f>
        <v>236203</v>
      </c>
      <c r="F1836" s="79">
        <f>SUM(F1829:F1835)</f>
        <v>297800</v>
      </c>
      <c r="G1836" s="80">
        <f>SUM(G1829:G1835)</f>
        <v>297800</v>
      </c>
    </row>
    <row r="1837" spans="1:7" x14ac:dyDescent="0.25">
      <c r="A1837" s="26" t="s">
        <v>195</v>
      </c>
      <c r="B1837" s="25"/>
      <c r="C1837" s="93"/>
      <c r="D1837" s="67"/>
      <c r="E1837" s="93"/>
      <c r="F1837" s="67"/>
      <c r="G1837" s="98"/>
    </row>
    <row r="1838" spans="1:7" s="164" customFormat="1" ht="11.25" x14ac:dyDescent="0.2">
      <c r="A1838" s="176" t="s">
        <v>469</v>
      </c>
      <c r="B1838" s="179" t="s">
        <v>145</v>
      </c>
      <c r="C1838" s="275">
        <v>0</v>
      </c>
      <c r="D1838" s="228">
        <v>0</v>
      </c>
      <c r="E1838" s="275">
        <v>0</v>
      </c>
      <c r="F1838" s="228">
        <v>0</v>
      </c>
      <c r="G1838" s="173">
        <v>50000</v>
      </c>
    </row>
    <row r="1839" spans="1:7" s="164" customFormat="1" ht="22.5" x14ac:dyDescent="0.2">
      <c r="A1839" s="176" t="s">
        <v>470</v>
      </c>
      <c r="B1839" s="179" t="s">
        <v>148</v>
      </c>
      <c r="C1839" s="277">
        <v>0</v>
      </c>
      <c r="D1839" s="226">
        <v>0</v>
      </c>
      <c r="E1839" s="277">
        <v>0</v>
      </c>
      <c r="F1839" s="226">
        <v>0</v>
      </c>
      <c r="G1839" s="276">
        <v>50000</v>
      </c>
    </row>
    <row r="1840" spans="1:7" x14ac:dyDescent="0.25">
      <c r="A1840" s="18"/>
      <c r="B1840" s="17"/>
      <c r="C1840" s="22"/>
      <c r="D1840" s="23"/>
      <c r="E1840" s="93"/>
      <c r="F1840" s="23"/>
      <c r="G1840" s="119"/>
    </row>
    <row r="1841" spans="1:7" x14ac:dyDescent="0.25">
      <c r="A1841" s="26" t="s">
        <v>196</v>
      </c>
      <c r="B1841" s="25"/>
      <c r="C1841" s="78">
        <f>SUM(C1837:C1839)</f>
        <v>0</v>
      </c>
      <c r="D1841" s="79">
        <f>SUM(D1837:D1839)</f>
        <v>0</v>
      </c>
      <c r="E1841" s="78">
        <f>SUM(E1837:E1839)</f>
        <v>0</v>
      </c>
      <c r="F1841" s="79">
        <f>SUM(F1837:F1839)</f>
        <v>0</v>
      </c>
      <c r="G1841" s="80">
        <f>SUM(G1837:G1839)</f>
        <v>100000</v>
      </c>
    </row>
    <row r="1842" spans="1:7" x14ac:dyDescent="0.25">
      <c r="A1842" s="26"/>
      <c r="B1842" s="25"/>
      <c r="C1842" s="78"/>
      <c r="D1842" s="79"/>
      <c r="E1842" s="78"/>
      <c r="F1842" s="79"/>
      <c r="G1842" s="80"/>
    </row>
    <row r="1843" spans="1:7" x14ac:dyDescent="0.25">
      <c r="A1843" s="38" t="s">
        <v>185</v>
      </c>
      <c r="B1843" s="120"/>
      <c r="C1843" s="84">
        <f>SUM(C1827+C1836+C1841)</f>
        <v>0</v>
      </c>
      <c r="D1843" s="83">
        <f>SUM(D1827+D1836+D1841)</f>
        <v>61597</v>
      </c>
      <c r="E1843" s="84">
        <f>SUM(E1827+E1836+E1841)</f>
        <v>446789.89</v>
      </c>
      <c r="F1843" s="83">
        <f>SUM(F1827+F1836+F1841)</f>
        <v>508386.89</v>
      </c>
      <c r="G1843" s="85">
        <f>SUM(G1827+G1836+G1841)</f>
        <v>782782.82000000007</v>
      </c>
    </row>
    <row r="1844" spans="1:7" x14ac:dyDescent="0.25">
      <c r="A1844" s="39"/>
      <c r="B1844" s="42"/>
      <c r="C1844" s="40"/>
      <c r="D1844" s="240"/>
      <c r="E1844" s="240"/>
      <c r="F1844" s="240"/>
      <c r="G1844" s="227"/>
    </row>
    <row r="1845" spans="1:7" x14ac:dyDescent="0.25">
      <c r="A1845" s="24" t="s">
        <v>165</v>
      </c>
      <c r="B1845" s="42"/>
      <c r="C1845" s="40"/>
      <c r="D1845" s="40"/>
      <c r="E1845" s="40"/>
      <c r="F1845" s="40"/>
      <c r="G1845" s="41"/>
    </row>
    <row r="1846" spans="1:7" x14ac:dyDescent="0.25">
      <c r="A1846" s="39"/>
      <c r="B1846" s="42"/>
      <c r="C1846" s="40"/>
      <c r="D1846" s="40"/>
      <c r="E1846" s="40"/>
      <c r="F1846" s="40"/>
      <c r="G1846" s="41"/>
    </row>
    <row r="1847" spans="1:7" ht="23.25" x14ac:dyDescent="0.25">
      <c r="A1847" s="39" t="s">
        <v>166</v>
      </c>
      <c r="B1847" s="42" t="s">
        <v>167</v>
      </c>
      <c r="C1847" s="40"/>
      <c r="D1847" s="40"/>
      <c r="E1847" s="43" t="s">
        <v>168</v>
      </c>
      <c r="F1847" s="14"/>
      <c r="G1847" s="41"/>
    </row>
    <row r="1848" spans="1:7" x14ac:dyDescent="0.25">
      <c r="A1848" s="39"/>
      <c r="B1848" s="42"/>
      <c r="C1848" s="40"/>
      <c r="D1848" s="40"/>
      <c r="E1848" s="43"/>
      <c r="F1848" s="14"/>
      <c r="G1848" s="41"/>
    </row>
    <row r="1849" spans="1:7" ht="22.5" x14ac:dyDescent="0.25">
      <c r="A1849" s="99" t="s">
        <v>253</v>
      </c>
      <c r="C1849" s="337" t="s">
        <v>187</v>
      </c>
      <c r="D1849" s="337"/>
      <c r="E1849" s="14"/>
      <c r="F1849" s="337" t="s">
        <v>188</v>
      </c>
      <c r="G1849" s="338"/>
    </row>
    <row r="1850" spans="1:7" x14ac:dyDescent="0.25">
      <c r="A1850" s="118"/>
      <c r="B1850" s="89"/>
      <c r="C1850" s="45"/>
      <c r="D1850" s="45"/>
      <c r="E1850" s="45"/>
      <c r="F1850" s="45"/>
      <c r="G1850" s="46"/>
    </row>
    <row r="1866" spans="1:7" ht="24.75" x14ac:dyDescent="0.25">
      <c r="A1866" s="47" t="s">
        <v>175</v>
      </c>
      <c r="B1866" s="48"/>
      <c r="C1866" s="49"/>
      <c r="D1866" s="49"/>
      <c r="E1866" s="49"/>
      <c r="F1866" s="2" t="s">
        <v>176</v>
      </c>
      <c r="G1866" s="49"/>
    </row>
    <row r="1867" spans="1:7" ht="33" x14ac:dyDescent="0.25">
      <c r="A1867" s="50" t="s">
        <v>177</v>
      </c>
      <c r="B1867" s="51"/>
      <c r="C1867" s="52"/>
      <c r="D1867" s="52"/>
      <c r="E1867" s="52"/>
      <c r="F1867" s="52"/>
      <c r="G1867" s="52"/>
    </row>
    <row r="1868" spans="1:7" x14ac:dyDescent="0.25">
      <c r="A1868" s="332" t="s">
        <v>1</v>
      </c>
      <c r="B1868" s="332"/>
      <c r="C1868" s="332"/>
      <c r="D1868" s="332"/>
      <c r="E1868" s="332"/>
      <c r="F1868" s="332"/>
      <c r="G1868" s="332"/>
    </row>
    <row r="1869" spans="1:7" x14ac:dyDescent="0.25">
      <c r="A1869" s="53" t="s">
        <v>2</v>
      </c>
      <c r="B1869" s="328" t="s">
        <v>280</v>
      </c>
      <c r="C1869" s="328"/>
      <c r="D1869" s="328"/>
      <c r="E1869" s="328"/>
      <c r="F1869" s="54"/>
      <c r="G1869" s="54"/>
    </row>
    <row r="1870" spans="1:7" x14ac:dyDescent="0.25">
      <c r="A1870" s="72" t="s">
        <v>3</v>
      </c>
      <c r="B1870" s="339" t="s">
        <v>254</v>
      </c>
      <c r="C1870" s="339"/>
      <c r="D1870" s="339"/>
      <c r="E1870" s="339"/>
      <c r="F1870" s="5"/>
      <c r="G1870" s="5"/>
    </row>
    <row r="1871" spans="1:7" x14ac:dyDescent="0.25">
      <c r="A1871" s="72" t="s">
        <v>4</v>
      </c>
      <c r="B1871" s="55"/>
      <c r="C1871" s="5"/>
      <c r="D1871" s="5"/>
      <c r="E1871" s="5"/>
      <c r="F1871" s="5"/>
      <c r="G1871" s="5"/>
    </row>
    <row r="1872" spans="1:7" x14ac:dyDescent="0.25">
      <c r="A1872" s="6"/>
      <c r="B1872" s="12"/>
      <c r="C1872" s="9"/>
      <c r="D1872" s="335" t="s">
        <v>6</v>
      </c>
      <c r="E1872" s="336"/>
      <c r="F1872" s="335"/>
      <c r="G1872" s="7"/>
    </row>
    <row r="1873" spans="1:7" ht="31.5" x14ac:dyDescent="0.25">
      <c r="A1873" s="10" t="s">
        <v>7</v>
      </c>
      <c r="B1873" s="11" t="s">
        <v>8</v>
      </c>
      <c r="C1873" s="221" t="s">
        <v>9</v>
      </c>
      <c r="D1873" s="12" t="s">
        <v>10</v>
      </c>
      <c r="E1873" s="56" t="s">
        <v>11</v>
      </c>
      <c r="F1873" s="12" t="s">
        <v>12</v>
      </c>
      <c r="G1873" s="222" t="s">
        <v>13</v>
      </c>
    </row>
    <row r="1874" spans="1:7" x14ac:dyDescent="0.25">
      <c r="A1874" s="57" t="s">
        <v>14</v>
      </c>
      <c r="B1874" s="58" t="s">
        <v>15</v>
      </c>
      <c r="C1874" s="59" t="s">
        <v>16</v>
      </c>
      <c r="D1874" s="58" t="s">
        <v>17</v>
      </c>
      <c r="E1874" s="60" t="s">
        <v>18</v>
      </c>
      <c r="F1874" s="59" t="s">
        <v>19</v>
      </c>
      <c r="G1874" s="58" t="s">
        <v>20</v>
      </c>
    </row>
    <row r="1875" spans="1:7" x14ac:dyDescent="0.25">
      <c r="A1875" s="61" t="s">
        <v>21</v>
      </c>
      <c r="B1875" s="62"/>
      <c r="C1875" s="63"/>
      <c r="D1875" s="64"/>
      <c r="E1875" s="63"/>
      <c r="F1875" s="64"/>
      <c r="G1875" s="65"/>
    </row>
    <row r="1876" spans="1:7" x14ac:dyDescent="0.25">
      <c r="A1876" s="66" t="s">
        <v>22</v>
      </c>
      <c r="B1876" s="25"/>
      <c r="C1876" s="14"/>
      <c r="D1876" s="13"/>
      <c r="E1876" s="14"/>
      <c r="F1876" s="13"/>
      <c r="G1876" s="15"/>
    </row>
    <row r="1877" spans="1:7" s="164" customFormat="1" ht="22.5" x14ac:dyDescent="0.2">
      <c r="A1877" s="167" t="s">
        <v>281</v>
      </c>
      <c r="B1877" s="168" t="s">
        <v>325</v>
      </c>
      <c r="C1877" s="275">
        <v>6621401.8099999996</v>
      </c>
      <c r="D1877" s="170">
        <v>4903180</v>
      </c>
      <c r="E1877" s="169">
        <v>5410832</v>
      </c>
      <c r="F1877" s="170">
        <v>10314012</v>
      </c>
      <c r="G1877" s="171">
        <v>10852428</v>
      </c>
    </row>
    <row r="1878" spans="1:7" s="164" customFormat="1" ht="22.5" x14ac:dyDescent="0.2">
      <c r="A1878" s="167" t="s">
        <v>282</v>
      </c>
      <c r="B1878" s="168" t="s">
        <v>326</v>
      </c>
      <c r="C1878" s="275">
        <v>1080116.76</v>
      </c>
      <c r="D1878" s="170">
        <v>441402.3</v>
      </c>
      <c r="E1878" s="169">
        <v>120197.70000000001</v>
      </c>
      <c r="F1878" s="170">
        <v>561600</v>
      </c>
      <c r="G1878" s="224">
        <v>876744</v>
      </c>
    </row>
    <row r="1879" spans="1:7" s="164" customFormat="1" ht="22.5" x14ac:dyDescent="0.2">
      <c r="A1879" s="167" t="s">
        <v>283</v>
      </c>
      <c r="B1879" s="168" t="s">
        <v>327</v>
      </c>
      <c r="C1879" s="275">
        <v>642000</v>
      </c>
      <c r="D1879" s="170">
        <v>332909.09000000003</v>
      </c>
      <c r="E1879" s="169">
        <v>291090.90999999997</v>
      </c>
      <c r="F1879" s="170">
        <v>624000</v>
      </c>
      <c r="G1879" s="171">
        <v>720000</v>
      </c>
    </row>
    <row r="1880" spans="1:7" s="164" customFormat="1" ht="22.5" x14ac:dyDescent="0.2">
      <c r="A1880" s="167" t="s">
        <v>284</v>
      </c>
      <c r="B1880" s="168" t="s">
        <v>328</v>
      </c>
      <c r="C1880" s="275">
        <v>205500</v>
      </c>
      <c r="D1880" s="170">
        <v>90000</v>
      </c>
      <c r="E1880" s="169">
        <v>99000</v>
      </c>
      <c r="F1880" s="170">
        <v>189000</v>
      </c>
      <c r="G1880" s="171">
        <v>232200</v>
      </c>
    </row>
    <row r="1881" spans="1:7" s="164" customFormat="1" ht="22.5" x14ac:dyDescent="0.2">
      <c r="A1881" s="167" t="s">
        <v>285</v>
      </c>
      <c r="B1881" s="168" t="s">
        <v>329</v>
      </c>
      <c r="C1881" s="275">
        <v>157500</v>
      </c>
      <c r="D1881" s="170">
        <v>90000</v>
      </c>
      <c r="E1881" s="169">
        <v>99000</v>
      </c>
      <c r="F1881" s="170">
        <v>189000</v>
      </c>
      <c r="G1881" s="171">
        <v>232200</v>
      </c>
    </row>
    <row r="1882" spans="1:7" s="164" customFormat="1" ht="22.5" x14ac:dyDescent="0.2">
      <c r="A1882" s="167" t="s">
        <v>286</v>
      </c>
      <c r="B1882" s="168" t="s">
        <v>330</v>
      </c>
      <c r="C1882" s="275">
        <v>174000</v>
      </c>
      <c r="D1882" s="170">
        <v>152181.82</v>
      </c>
      <c r="E1882" s="169">
        <v>3818.179999999993</v>
      </c>
      <c r="F1882" s="170">
        <v>156000</v>
      </c>
      <c r="G1882" s="171">
        <v>210000</v>
      </c>
    </row>
    <row r="1883" spans="1:7" s="164" customFormat="1" ht="22.5" x14ac:dyDescent="0.2">
      <c r="A1883" s="167" t="s">
        <v>287</v>
      </c>
      <c r="B1883" s="168" t="s">
        <v>463</v>
      </c>
      <c r="C1883" s="275">
        <v>324068.18</v>
      </c>
      <c r="D1883" s="170">
        <v>184718.18</v>
      </c>
      <c r="E1883" s="169">
        <v>211281.82</v>
      </c>
      <c r="F1883" s="170">
        <v>396000</v>
      </c>
      <c r="G1883" s="171">
        <v>396000</v>
      </c>
    </row>
    <row r="1884" spans="1:7" s="164" customFormat="1" ht="22.5" x14ac:dyDescent="0.2">
      <c r="A1884" s="167" t="s">
        <v>288</v>
      </c>
      <c r="B1884" s="168" t="s">
        <v>464</v>
      </c>
      <c r="C1884" s="275">
        <v>29031.82</v>
      </c>
      <c r="D1884" s="170">
        <v>18450</v>
      </c>
      <c r="E1884" s="169">
        <v>21150</v>
      </c>
      <c r="F1884" s="170">
        <v>39600</v>
      </c>
      <c r="G1884" s="171">
        <v>39600</v>
      </c>
    </row>
    <row r="1885" spans="1:7" s="164" customFormat="1" ht="22.5" x14ac:dyDescent="0.2">
      <c r="A1885" s="167" t="s">
        <v>289</v>
      </c>
      <c r="B1885" s="168" t="s">
        <v>331</v>
      </c>
      <c r="C1885" s="275">
        <v>145000</v>
      </c>
      <c r="D1885" s="170">
        <v>0</v>
      </c>
      <c r="E1885" s="169">
        <v>130000</v>
      </c>
      <c r="F1885" s="170">
        <v>130000</v>
      </c>
      <c r="G1885" s="175">
        <v>0</v>
      </c>
    </row>
    <row r="1886" spans="1:7" s="164" customFormat="1" ht="22.5" x14ac:dyDescent="0.2">
      <c r="A1886" s="167" t="s">
        <v>290</v>
      </c>
      <c r="B1886" s="168" t="s">
        <v>465</v>
      </c>
      <c r="C1886" s="275">
        <v>1653489.1</v>
      </c>
      <c r="D1886" s="170">
        <v>987368.46</v>
      </c>
      <c r="E1886" s="169">
        <v>1406292.54</v>
      </c>
      <c r="F1886" s="170">
        <v>2393661</v>
      </c>
      <c r="G1886" s="171">
        <v>2239038.36</v>
      </c>
    </row>
    <row r="1887" spans="1:7" s="164" customFormat="1" ht="22.5" x14ac:dyDescent="0.2">
      <c r="A1887" s="167" t="s">
        <v>291</v>
      </c>
      <c r="B1887" s="168" t="s">
        <v>332</v>
      </c>
      <c r="C1887" s="275">
        <v>100000</v>
      </c>
      <c r="D1887" s="170">
        <v>0</v>
      </c>
      <c r="E1887" s="169">
        <v>0</v>
      </c>
      <c r="F1887" s="170">
        <v>0</v>
      </c>
      <c r="G1887" s="175">
        <v>0</v>
      </c>
    </row>
    <row r="1888" spans="1:7" s="164" customFormat="1" ht="22.5" x14ac:dyDescent="0.2">
      <c r="A1888" s="167" t="s">
        <v>292</v>
      </c>
      <c r="B1888" s="168" t="s">
        <v>333</v>
      </c>
      <c r="C1888" s="275">
        <v>1707873.08</v>
      </c>
      <c r="D1888" s="170">
        <v>880608</v>
      </c>
      <c r="E1888" s="169">
        <v>938408</v>
      </c>
      <c r="F1888" s="170">
        <v>1819016</v>
      </c>
      <c r="G1888" s="224">
        <v>1979216</v>
      </c>
    </row>
    <row r="1889" spans="1:7" s="164" customFormat="1" ht="22.5" x14ac:dyDescent="0.2">
      <c r="A1889" s="167" t="s">
        <v>293</v>
      </c>
      <c r="B1889" s="168" t="s">
        <v>334</v>
      </c>
      <c r="C1889" s="275">
        <v>132500</v>
      </c>
      <c r="D1889" s="170">
        <v>0</v>
      </c>
      <c r="E1889" s="169">
        <v>130000</v>
      </c>
      <c r="F1889" s="170">
        <v>130000</v>
      </c>
      <c r="G1889" s="224">
        <v>140000</v>
      </c>
    </row>
    <row r="1890" spans="1:7" s="164" customFormat="1" ht="11.25" x14ac:dyDescent="0.2">
      <c r="A1890" s="167" t="s">
        <v>294</v>
      </c>
      <c r="B1890" s="191" t="s">
        <v>335</v>
      </c>
      <c r="C1890" s="275">
        <v>534950.98</v>
      </c>
      <c r="D1890" s="170">
        <v>0</v>
      </c>
      <c r="E1890" s="169">
        <v>0</v>
      </c>
      <c r="F1890" s="170">
        <v>0</v>
      </c>
      <c r="G1890" s="175">
        <v>0</v>
      </c>
    </row>
    <row r="1891" spans="1:7" s="164" customFormat="1" ht="22.5" x14ac:dyDescent="0.2">
      <c r="A1891" s="167" t="s">
        <v>295</v>
      </c>
      <c r="B1891" s="168" t="s">
        <v>336</v>
      </c>
      <c r="C1891" s="275">
        <v>983755.41</v>
      </c>
      <c r="D1891" s="170">
        <v>647474.31000000006</v>
      </c>
      <c r="E1891" s="169">
        <v>657599.12999999989</v>
      </c>
      <c r="F1891" s="170">
        <v>1305073.44</v>
      </c>
      <c r="G1891" s="224">
        <v>1407500.64</v>
      </c>
    </row>
    <row r="1892" spans="1:7" s="164" customFormat="1" ht="22.5" x14ac:dyDescent="0.2">
      <c r="A1892" s="167" t="s">
        <v>296</v>
      </c>
      <c r="B1892" s="168" t="s">
        <v>337</v>
      </c>
      <c r="C1892" s="275">
        <v>31083.49</v>
      </c>
      <c r="D1892" s="170">
        <v>30700</v>
      </c>
      <c r="E1892" s="169">
        <v>500</v>
      </c>
      <c r="F1892" s="170">
        <v>31200</v>
      </c>
      <c r="G1892" s="224">
        <v>67200</v>
      </c>
    </row>
    <row r="1893" spans="1:7" s="164" customFormat="1" ht="22.5" x14ac:dyDescent="0.2">
      <c r="A1893" s="167" t="s">
        <v>297</v>
      </c>
      <c r="B1893" s="168" t="s">
        <v>338</v>
      </c>
      <c r="C1893" s="275">
        <v>159604.89000000001</v>
      </c>
      <c r="D1893" s="170">
        <v>134960.79</v>
      </c>
      <c r="E1893" s="169">
        <v>136929.50999999998</v>
      </c>
      <c r="F1893" s="170">
        <v>271890.3</v>
      </c>
      <c r="G1893" s="224">
        <v>291066.90000000002</v>
      </c>
    </row>
    <row r="1894" spans="1:7" s="164" customFormat="1" ht="22.5" x14ac:dyDescent="0.2">
      <c r="A1894" s="167" t="s">
        <v>298</v>
      </c>
      <c r="B1894" s="168" t="s">
        <v>339</v>
      </c>
      <c r="C1894" s="275">
        <v>32100</v>
      </c>
      <c r="D1894" s="170">
        <v>16700</v>
      </c>
      <c r="E1894" s="169">
        <v>14500</v>
      </c>
      <c r="F1894" s="170">
        <v>31200</v>
      </c>
      <c r="G1894" s="224">
        <v>33600</v>
      </c>
    </row>
    <row r="1895" spans="1:7" s="164" customFormat="1" ht="11.25" x14ac:dyDescent="0.2">
      <c r="A1895" s="235" t="s">
        <v>421</v>
      </c>
      <c r="B1895" s="168"/>
      <c r="C1895" s="1"/>
      <c r="D1895" s="170"/>
      <c r="E1895" s="169"/>
      <c r="F1895" s="170"/>
      <c r="G1895" s="225"/>
    </row>
    <row r="1896" spans="1:7" s="164" customFormat="1" ht="11.25" x14ac:dyDescent="0.2">
      <c r="A1896" s="176" t="s">
        <v>300</v>
      </c>
      <c r="B1896" s="179" t="s">
        <v>54</v>
      </c>
      <c r="C1896" s="275">
        <v>958301.36</v>
      </c>
      <c r="D1896" s="170">
        <v>0</v>
      </c>
      <c r="E1896" s="169">
        <f>F1896-D1896</f>
        <v>54685.88</v>
      </c>
      <c r="F1896" s="192">
        <v>54685.88</v>
      </c>
      <c r="G1896" s="171">
        <v>482225.84</v>
      </c>
    </row>
    <row r="1897" spans="1:7" s="164" customFormat="1" ht="11.25" x14ac:dyDescent="0.2">
      <c r="A1897" s="167" t="s">
        <v>301</v>
      </c>
      <c r="B1897" s="179" t="s">
        <v>56</v>
      </c>
      <c r="C1897" s="275">
        <v>503972.58</v>
      </c>
      <c r="D1897" s="170">
        <v>78805.67</v>
      </c>
      <c r="E1897" s="169">
        <f>F1897-D1897</f>
        <v>214834.38</v>
      </c>
      <c r="F1897" s="192">
        <v>293640.05</v>
      </c>
      <c r="G1897" s="171">
        <v>241393.62</v>
      </c>
    </row>
    <row r="1898" spans="1:7" s="164" customFormat="1" ht="11.25" x14ac:dyDescent="0.2">
      <c r="A1898" s="167" t="s">
        <v>302</v>
      </c>
      <c r="B1898" s="179" t="s">
        <v>58</v>
      </c>
      <c r="C1898" s="275">
        <v>1358.26</v>
      </c>
      <c r="D1898" s="170">
        <v>0</v>
      </c>
      <c r="E1898" s="169">
        <f>F1898-D1898</f>
        <v>11322.8</v>
      </c>
      <c r="F1898" s="192">
        <v>11322.8</v>
      </c>
      <c r="G1898" s="171">
        <v>16646.13</v>
      </c>
    </row>
    <row r="1899" spans="1:7" s="164" customFormat="1" ht="11.25" x14ac:dyDescent="0.2">
      <c r="A1899" s="167" t="s">
        <v>303</v>
      </c>
      <c r="B1899" s="179" t="s">
        <v>60</v>
      </c>
      <c r="C1899" s="183">
        <v>0</v>
      </c>
      <c r="D1899" s="184">
        <v>0</v>
      </c>
      <c r="E1899" s="183">
        <f>F1899-D1899</f>
        <v>5000</v>
      </c>
      <c r="F1899" s="184">
        <v>5000</v>
      </c>
      <c r="G1899" s="185">
        <v>40000</v>
      </c>
    </row>
    <row r="1900" spans="1:7" x14ac:dyDescent="0.25">
      <c r="A1900" s="24"/>
      <c r="B1900" s="17"/>
      <c r="C1900" s="70"/>
      <c r="D1900" s="23"/>
      <c r="E1900" s="93"/>
      <c r="F1900" s="23"/>
      <c r="G1900" s="271"/>
    </row>
    <row r="1901" spans="1:7" x14ac:dyDescent="0.25">
      <c r="A1901" s="26" t="s">
        <v>202</v>
      </c>
      <c r="B1901" s="25"/>
      <c r="C1901" s="78">
        <f>SUM(C1877:C1900)</f>
        <v>16177607.720000001</v>
      </c>
      <c r="D1901" s="79">
        <f>SUM(D1877:D1900)</f>
        <v>8989458.6199999992</v>
      </c>
      <c r="E1901" s="78">
        <f>SUM(E1877:E1900)</f>
        <v>9956442.8500000034</v>
      </c>
      <c r="F1901" s="79">
        <f>SUM(F1877:F1900)</f>
        <v>18945901.470000003</v>
      </c>
      <c r="G1901" s="80">
        <f>SUM(G1877:G1900)</f>
        <v>20497059.489999998</v>
      </c>
    </row>
    <row r="1902" spans="1:7" x14ac:dyDescent="0.25">
      <c r="A1902" s="69" t="s">
        <v>207</v>
      </c>
      <c r="B1902" s="58"/>
      <c r="C1902" s="286"/>
      <c r="D1902" s="285"/>
      <c r="E1902" s="59"/>
      <c r="F1902" s="58"/>
      <c r="G1902" s="60"/>
    </row>
    <row r="1903" spans="1:7" s="165" customFormat="1" ht="11.25" x14ac:dyDescent="0.2">
      <c r="A1903" s="18" t="s">
        <v>62</v>
      </c>
      <c r="B1903" s="298" t="s">
        <v>341</v>
      </c>
      <c r="C1903" s="70">
        <v>536913.53</v>
      </c>
      <c r="D1903" s="81">
        <v>197247.72</v>
      </c>
      <c r="E1903" s="70">
        <v>52752.28</v>
      </c>
      <c r="F1903" s="81">
        <v>250000</v>
      </c>
      <c r="G1903" s="75">
        <f>300000+30800</f>
        <v>330800</v>
      </c>
    </row>
    <row r="1904" spans="1:7" s="165" customFormat="1" ht="11.25" x14ac:dyDescent="0.2">
      <c r="A1904" s="18" t="s">
        <v>64</v>
      </c>
      <c r="B1904" s="298" t="s">
        <v>343</v>
      </c>
      <c r="C1904" s="70">
        <v>555295.46</v>
      </c>
      <c r="D1904" s="81">
        <v>303100</v>
      </c>
      <c r="E1904" s="70">
        <v>336900</v>
      </c>
      <c r="F1904" s="81">
        <v>640000</v>
      </c>
      <c r="G1904" s="75">
        <v>712000</v>
      </c>
    </row>
    <row r="1905" spans="1:7" s="165" customFormat="1" ht="11.25" x14ac:dyDescent="0.2">
      <c r="A1905" s="18" t="s">
        <v>66</v>
      </c>
      <c r="B1905" s="298" t="s">
        <v>345</v>
      </c>
      <c r="C1905" s="70">
        <v>152476</v>
      </c>
      <c r="D1905" s="81">
        <v>261445</v>
      </c>
      <c r="E1905" s="70">
        <v>23555</v>
      </c>
      <c r="F1905" s="81">
        <v>285000</v>
      </c>
      <c r="G1905" s="75">
        <f>285000+295000</f>
        <v>580000</v>
      </c>
    </row>
    <row r="1906" spans="1:7" s="165" customFormat="1" ht="11.25" x14ac:dyDescent="0.2">
      <c r="A1906" s="18" t="s">
        <v>72</v>
      </c>
      <c r="B1906" s="298" t="s">
        <v>392</v>
      </c>
      <c r="C1906" s="70">
        <v>10564700.49</v>
      </c>
      <c r="D1906" s="81">
        <v>3145497</v>
      </c>
      <c r="E1906" s="70">
        <v>2854503</v>
      </c>
      <c r="F1906" s="81">
        <v>6000000</v>
      </c>
      <c r="G1906" s="75">
        <v>7120000</v>
      </c>
    </row>
    <row r="1907" spans="1:7" s="165" customFormat="1" ht="11.25" x14ac:dyDescent="0.2">
      <c r="A1907" s="18" t="s">
        <v>74</v>
      </c>
      <c r="B1907" s="298" t="s">
        <v>447</v>
      </c>
      <c r="C1907" s="70">
        <v>6751103.1900000004</v>
      </c>
      <c r="D1907" s="81">
        <v>2145591.5</v>
      </c>
      <c r="E1907" s="70">
        <v>2524408.5</v>
      </c>
      <c r="F1907" s="81">
        <v>4670000</v>
      </c>
      <c r="G1907" s="75">
        <v>5625000</v>
      </c>
    </row>
    <row r="1908" spans="1:7" s="165" customFormat="1" ht="11.25" x14ac:dyDescent="0.2">
      <c r="A1908" s="18" t="s">
        <v>75</v>
      </c>
      <c r="B1908" s="298" t="s">
        <v>347</v>
      </c>
      <c r="C1908" s="70">
        <v>1205406.3999999999</v>
      </c>
      <c r="D1908" s="81">
        <v>157238.57</v>
      </c>
      <c r="E1908" s="70">
        <v>447761.43</v>
      </c>
      <c r="F1908" s="81">
        <v>605000</v>
      </c>
      <c r="G1908" s="75">
        <v>700000</v>
      </c>
    </row>
    <row r="1909" spans="1:7" s="165" customFormat="1" ht="11.25" x14ac:dyDescent="0.2">
      <c r="A1909" s="18" t="s">
        <v>78</v>
      </c>
      <c r="B1909" s="298" t="s">
        <v>348</v>
      </c>
      <c r="C1909" s="70">
        <v>772559.5</v>
      </c>
      <c r="D1909" s="81">
        <v>191750</v>
      </c>
      <c r="E1909" s="70">
        <v>1512250</v>
      </c>
      <c r="F1909" s="81">
        <v>1704000</v>
      </c>
      <c r="G1909" s="75">
        <v>1251000</v>
      </c>
    </row>
    <row r="1910" spans="1:7" s="165" customFormat="1" ht="11.25" x14ac:dyDescent="0.2">
      <c r="A1910" s="18" t="s">
        <v>80</v>
      </c>
      <c r="B1910" s="298" t="s">
        <v>426</v>
      </c>
      <c r="C1910" s="70">
        <v>0</v>
      </c>
      <c r="D1910" s="81">
        <v>0</v>
      </c>
      <c r="E1910" s="70">
        <v>25000</v>
      </c>
      <c r="F1910" s="81">
        <v>25000</v>
      </c>
      <c r="G1910" s="75">
        <v>25000</v>
      </c>
    </row>
    <row r="1911" spans="1:7" s="165" customFormat="1" ht="11.25" x14ac:dyDescent="0.2">
      <c r="A1911" s="24" t="s">
        <v>84</v>
      </c>
      <c r="B1911" s="298" t="s">
        <v>350</v>
      </c>
      <c r="C1911" s="70">
        <v>16500</v>
      </c>
      <c r="D1911" s="81">
        <v>0</v>
      </c>
      <c r="E1911" s="70">
        <v>42000</v>
      </c>
      <c r="F1911" s="81">
        <v>42000</v>
      </c>
      <c r="G1911" s="75">
        <v>18000</v>
      </c>
    </row>
    <row r="1912" spans="1:7" s="165" customFormat="1" ht="11.25" x14ac:dyDescent="0.2">
      <c r="A1912" s="18" t="s">
        <v>85</v>
      </c>
      <c r="B1912" s="298" t="s">
        <v>351</v>
      </c>
      <c r="C1912" s="70">
        <v>22648.49</v>
      </c>
      <c r="D1912" s="81">
        <v>0</v>
      </c>
      <c r="E1912" s="70">
        <v>0</v>
      </c>
      <c r="F1912" s="81">
        <v>0</v>
      </c>
      <c r="G1912" s="75">
        <v>0</v>
      </c>
    </row>
    <row r="1913" spans="1:7" s="165" customFormat="1" ht="11.25" x14ac:dyDescent="0.2">
      <c r="A1913" s="153" t="s">
        <v>88</v>
      </c>
      <c r="B1913" s="298" t="s">
        <v>89</v>
      </c>
      <c r="C1913" s="70">
        <v>0</v>
      </c>
      <c r="D1913" s="81">
        <v>0</v>
      </c>
      <c r="E1913" s="70">
        <v>0</v>
      </c>
      <c r="F1913" s="81">
        <v>0</v>
      </c>
      <c r="G1913" s="75">
        <v>15000</v>
      </c>
    </row>
    <row r="1914" spans="1:7" s="165" customFormat="1" ht="11.25" x14ac:dyDescent="0.2">
      <c r="A1914" s="18" t="s">
        <v>90</v>
      </c>
      <c r="B1914" s="298" t="s">
        <v>395</v>
      </c>
      <c r="C1914" s="70">
        <v>0</v>
      </c>
      <c r="D1914" s="81">
        <v>0</v>
      </c>
      <c r="E1914" s="70">
        <v>20000</v>
      </c>
      <c r="F1914" s="81">
        <v>20000</v>
      </c>
      <c r="G1914" s="75">
        <v>0</v>
      </c>
    </row>
    <row r="1915" spans="1:7" s="165" customFormat="1" ht="11.25" x14ac:dyDescent="0.2">
      <c r="A1915" s="18" t="s">
        <v>95</v>
      </c>
      <c r="B1915" s="298" t="s">
        <v>406</v>
      </c>
      <c r="C1915" s="70">
        <v>666886.74</v>
      </c>
      <c r="D1915" s="81">
        <v>887444.8</v>
      </c>
      <c r="E1915" s="70">
        <v>612555.19999999995</v>
      </c>
      <c r="F1915" s="81">
        <v>1500000</v>
      </c>
      <c r="G1915" s="75">
        <v>1500000</v>
      </c>
    </row>
    <row r="1916" spans="1:7" s="165" customFormat="1" ht="11.25" x14ac:dyDescent="0.2">
      <c r="A1916" s="18" t="s">
        <v>100</v>
      </c>
      <c r="B1916" s="298" t="s">
        <v>356</v>
      </c>
      <c r="C1916" s="70">
        <v>3848860</v>
      </c>
      <c r="D1916" s="81">
        <v>1709300</v>
      </c>
      <c r="E1916" s="70">
        <v>2723500</v>
      </c>
      <c r="F1916" s="81">
        <v>4432800</v>
      </c>
      <c r="G1916" s="75">
        <f>7076400+1590000</f>
        <v>8666400</v>
      </c>
    </row>
    <row r="1917" spans="1:7" s="165" customFormat="1" ht="22.5" x14ac:dyDescent="0.2">
      <c r="A1917" s="231" t="s">
        <v>193</v>
      </c>
      <c r="B1917" s="298" t="s">
        <v>105</v>
      </c>
      <c r="C1917" s="70">
        <v>14500</v>
      </c>
      <c r="D1917" s="81">
        <v>0</v>
      </c>
      <c r="E1917" s="70">
        <v>60000</v>
      </c>
      <c r="F1917" s="81">
        <v>60000</v>
      </c>
      <c r="G1917" s="75">
        <v>60000</v>
      </c>
    </row>
    <row r="1918" spans="1:7" s="165" customFormat="1" ht="22.5" x14ac:dyDescent="0.2">
      <c r="A1918" s="232" t="s">
        <v>106</v>
      </c>
      <c r="B1918" s="301" t="s">
        <v>360</v>
      </c>
      <c r="C1918" s="288">
        <v>31985</v>
      </c>
      <c r="D1918" s="302">
        <v>71095</v>
      </c>
      <c r="E1918" s="288">
        <v>128905</v>
      </c>
      <c r="F1918" s="302">
        <v>200000</v>
      </c>
      <c r="G1918" s="300">
        <v>200000</v>
      </c>
    </row>
    <row r="1919" spans="1:7" x14ac:dyDescent="0.25">
      <c r="A1919" s="29"/>
      <c r="B1919" s="30"/>
      <c r="C1919" s="70"/>
      <c r="D1919" s="70"/>
      <c r="E1919" s="70"/>
      <c r="F1919" s="70"/>
      <c r="G1919" s="70"/>
    </row>
    <row r="1920" spans="1:7" x14ac:dyDescent="0.25">
      <c r="A1920" s="29"/>
      <c r="B1920" s="30"/>
      <c r="C1920" s="70"/>
      <c r="D1920" s="70"/>
      <c r="E1920" s="70"/>
      <c r="F1920" s="70"/>
      <c r="G1920" s="70"/>
    </row>
    <row r="1921" spans="1:7" x14ac:dyDescent="0.25">
      <c r="A1921" s="29"/>
      <c r="B1921" s="30"/>
      <c r="C1921" s="70"/>
      <c r="D1921" s="70"/>
      <c r="E1921" s="70"/>
      <c r="F1921" s="70"/>
      <c r="G1921" s="70"/>
    </row>
    <row r="1922" spans="1:7" x14ac:dyDescent="0.25">
      <c r="A1922" s="29"/>
      <c r="B1922" s="30"/>
      <c r="C1922" s="70"/>
      <c r="D1922" s="70"/>
      <c r="E1922" s="70"/>
      <c r="F1922" s="70"/>
      <c r="G1922" s="70"/>
    </row>
    <row r="1923" spans="1:7" x14ac:dyDescent="0.25">
      <c r="A1923" s="29"/>
      <c r="B1923" s="30"/>
      <c r="C1923" s="70"/>
      <c r="D1923" s="70"/>
      <c r="E1923" s="70"/>
      <c r="F1923" s="70"/>
      <c r="G1923" s="70"/>
    </row>
    <row r="1924" spans="1:7" ht="24.75" x14ac:dyDescent="0.25">
      <c r="A1924" s="47" t="s">
        <v>175</v>
      </c>
      <c r="B1924" s="48"/>
      <c r="C1924" s="49"/>
      <c r="D1924" s="49"/>
      <c r="E1924" s="49"/>
      <c r="F1924" s="2" t="s">
        <v>181</v>
      </c>
      <c r="G1924" s="49"/>
    </row>
    <row r="1925" spans="1:7" ht="33" x14ac:dyDescent="0.25">
      <c r="A1925" s="50" t="s">
        <v>177</v>
      </c>
      <c r="B1925" s="51"/>
      <c r="C1925" s="52"/>
      <c r="D1925" s="52"/>
      <c r="E1925" s="52"/>
      <c r="F1925" s="52"/>
      <c r="G1925" s="52"/>
    </row>
    <row r="1926" spans="1:7" x14ac:dyDescent="0.25">
      <c r="A1926" s="332" t="s">
        <v>1</v>
      </c>
      <c r="B1926" s="332"/>
      <c r="C1926" s="332"/>
      <c r="D1926" s="332"/>
      <c r="E1926" s="332"/>
      <c r="F1926" s="332"/>
      <c r="G1926" s="332"/>
    </row>
    <row r="1927" spans="1:7" x14ac:dyDescent="0.25">
      <c r="A1927" s="53" t="s">
        <v>2</v>
      </c>
      <c r="B1927" s="328" t="s">
        <v>280</v>
      </c>
      <c r="C1927" s="328"/>
      <c r="D1927" s="328"/>
      <c r="E1927" s="328"/>
      <c r="F1927" s="54"/>
      <c r="G1927" s="54"/>
    </row>
    <row r="1928" spans="1:7" x14ac:dyDescent="0.25">
      <c r="A1928" s="72" t="s">
        <v>3</v>
      </c>
      <c r="B1928" s="339" t="s">
        <v>254</v>
      </c>
      <c r="C1928" s="339"/>
      <c r="D1928" s="339"/>
      <c r="E1928" s="339"/>
      <c r="F1928" s="5"/>
      <c r="G1928" s="5"/>
    </row>
    <row r="1929" spans="1:7" x14ac:dyDescent="0.25">
      <c r="A1929" s="72" t="s">
        <v>4</v>
      </c>
      <c r="B1929" s="55"/>
      <c r="C1929" s="5"/>
      <c r="D1929" s="5"/>
      <c r="E1929" s="5"/>
      <c r="F1929" s="5"/>
      <c r="G1929" s="5"/>
    </row>
    <row r="1930" spans="1:7" x14ac:dyDescent="0.25">
      <c r="A1930" s="6"/>
      <c r="B1930" s="12"/>
      <c r="C1930" s="9"/>
      <c r="D1930" s="335" t="s">
        <v>6</v>
      </c>
      <c r="E1930" s="336"/>
      <c r="F1930" s="335"/>
      <c r="G1930" s="7"/>
    </row>
    <row r="1931" spans="1:7" ht="31.5" x14ac:dyDescent="0.25">
      <c r="A1931" s="10" t="s">
        <v>7</v>
      </c>
      <c r="B1931" s="11" t="s">
        <v>8</v>
      </c>
      <c r="C1931" s="221" t="s">
        <v>9</v>
      </c>
      <c r="D1931" s="12" t="s">
        <v>10</v>
      </c>
      <c r="E1931" s="56" t="s">
        <v>11</v>
      </c>
      <c r="F1931" s="12" t="s">
        <v>12</v>
      </c>
      <c r="G1931" s="222" t="s">
        <v>13</v>
      </c>
    </row>
    <row r="1932" spans="1:7" x14ac:dyDescent="0.25">
      <c r="A1932" s="57" t="s">
        <v>14</v>
      </c>
      <c r="B1932" s="58" t="s">
        <v>15</v>
      </c>
      <c r="C1932" s="59" t="s">
        <v>16</v>
      </c>
      <c r="D1932" s="58" t="s">
        <v>17</v>
      </c>
      <c r="E1932" s="60" t="s">
        <v>18</v>
      </c>
      <c r="F1932" s="59" t="s">
        <v>19</v>
      </c>
      <c r="G1932" s="58" t="s">
        <v>20</v>
      </c>
    </row>
    <row r="1933" spans="1:7" s="165" customFormat="1" ht="11.25" x14ac:dyDescent="0.2">
      <c r="A1933" s="31" t="s">
        <v>108</v>
      </c>
      <c r="B1933" s="297" t="s">
        <v>416</v>
      </c>
      <c r="C1933" s="295">
        <v>0</v>
      </c>
      <c r="D1933" s="299">
        <v>0</v>
      </c>
      <c r="E1933" s="295">
        <v>5000</v>
      </c>
      <c r="F1933" s="299">
        <v>5000</v>
      </c>
      <c r="G1933" s="296">
        <v>5000</v>
      </c>
    </row>
    <row r="1934" spans="1:7" s="165" customFormat="1" ht="11.25" x14ac:dyDescent="0.2">
      <c r="A1934" s="18" t="s">
        <v>125</v>
      </c>
      <c r="B1934" s="298" t="s">
        <v>367</v>
      </c>
      <c r="C1934" s="70">
        <v>1117449</v>
      </c>
      <c r="D1934" s="81">
        <v>409920</v>
      </c>
      <c r="E1934" s="70">
        <v>920080</v>
      </c>
      <c r="F1934" s="81">
        <v>1330000</v>
      </c>
      <c r="G1934" s="75">
        <v>3268648.4</v>
      </c>
    </row>
    <row r="1935" spans="1:7" x14ac:dyDescent="0.25">
      <c r="A1935" s="18"/>
      <c r="B1935" s="17"/>
      <c r="C1935" s="70"/>
      <c r="D1935" s="81"/>
      <c r="E1935" s="70"/>
      <c r="F1935" s="81"/>
      <c r="G1935" s="75"/>
    </row>
    <row r="1936" spans="1:7" x14ac:dyDescent="0.25">
      <c r="A1936" s="26" t="s">
        <v>194</v>
      </c>
      <c r="B1936" s="25"/>
      <c r="C1936" s="78">
        <f>SUM(C1902:C1934)</f>
        <v>26257283.799999997</v>
      </c>
      <c r="D1936" s="79">
        <f>SUM(D1902:D1934)</f>
        <v>9479629.5899999999</v>
      </c>
      <c r="E1936" s="78">
        <f>SUM(E1902:E1934)</f>
        <v>12289170.41</v>
      </c>
      <c r="F1936" s="79">
        <f>SUM(F1902:F1934)</f>
        <v>21768800</v>
      </c>
      <c r="G1936" s="80">
        <f>SUM(G1902:G1934)</f>
        <v>30076848.399999999</v>
      </c>
    </row>
    <row r="1937" spans="1:7" x14ac:dyDescent="0.25">
      <c r="A1937" s="26" t="s">
        <v>195</v>
      </c>
      <c r="B1937" s="25"/>
      <c r="C1937" s="14"/>
      <c r="D1937" s="13"/>
      <c r="E1937" s="14"/>
      <c r="F1937" s="287"/>
      <c r="G1937" s="311"/>
    </row>
    <row r="1938" spans="1:7" s="165" customFormat="1" ht="11.25" x14ac:dyDescent="0.2">
      <c r="A1938" s="18" t="s">
        <v>144</v>
      </c>
      <c r="B1938" s="298" t="s">
        <v>420</v>
      </c>
      <c r="C1938" s="70">
        <v>0</v>
      </c>
      <c r="D1938" s="81">
        <v>0</v>
      </c>
      <c r="E1938" s="70">
        <v>500000</v>
      </c>
      <c r="F1938" s="81">
        <v>500000</v>
      </c>
      <c r="G1938" s="75">
        <v>200000</v>
      </c>
    </row>
    <row r="1939" spans="1:7" s="165" customFormat="1" ht="11.25" x14ac:dyDescent="0.2">
      <c r="A1939" s="18" t="s">
        <v>147</v>
      </c>
      <c r="B1939" s="298" t="s">
        <v>383</v>
      </c>
      <c r="C1939" s="70">
        <v>93600</v>
      </c>
      <c r="D1939" s="81">
        <v>143600</v>
      </c>
      <c r="E1939" s="70">
        <v>106400</v>
      </c>
      <c r="F1939" s="81">
        <v>250000</v>
      </c>
      <c r="G1939" s="75">
        <v>500000</v>
      </c>
    </row>
    <row r="1940" spans="1:7" s="165" customFormat="1" ht="11.25" x14ac:dyDescent="0.2">
      <c r="A1940" s="18" t="s">
        <v>149</v>
      </c>
      <c r="B1940" s="298" t="s">
        <v>150</v>
      </c>
      <c r="C1940" s="70">
        <v>0</v>
      </c>
      <c r="D1940" s="81">
        <v>0</v>
      </c>
      <c r="E1940" s="70">
        <v>0</v>
      </c>
      <c r="F1940" s="81">
        <v>0</v>
      </c>
      <c r="G1940" s="75">
        <v>70000</v>
      </c>
    </row>
    <row r="1941" spans="1:7" s="165" customFormat="1" ht="11.25" x14ac:dyDescent="0.2">
      <c r="A1941" s="24" t="s">
        <v>255</v>
      </c>
      <c r="B1941" s="298" t="s">
        <v>391</v>
      </c>
      <c r="C1941" s="70">
        <v>50000</v>
      </c>
      <c r="D1941" s="81">
        <v>0</v>
      </c>
      <c r="E1941" s="70">
        <v>100000</v>
      </c>
      <c r="F1941" s="81">
        <v>100000</v>
      </c>
      <c r="G1941" s="75">
        <v>60000</v>
      </c>
    </row>
    <row r="1942" spans="1:7" x14ac:dyDescent="0.25">
      <c r="A1942" s="18"/>
      <c r="B1942" s="17"/>
      <c r="C1942" s="22"/>
      <c r="D1942" s="81"/>
      <c r="E1942" s="93"/>
      <c r="F1942" s="81"/>
      <c r="G1942" s="75"/>
    </row>
    <row r="1943" spans="1:7" x14ac:dyDescent="0.25">
      <c r="A1943" s="26" t="s">
        <v>196</v>
      </c>
      <c r="B1943" s="25"/>
      <c r="C1943" s="78">
        <f>SUM(C1938:C1942)</f>
        <v>143600</v>
      </c>
      <c r="D1943" s="79">
        <f>SUM(D1938:D1942)</f>
        <v>143600</v>
      </c>
      <c r="E1943" s="78">
        <f>SUM(E1938:E1942)</f>
        <v>706400</v>
      </c>
      <c r="F1943" s="79">
        <f>SUM(F1938:F1942)</f>
        <v>850000</v>
      </c>
      <c r="G1943" s="80">
        <f>SUM(G1938:G1942)</f>
        <v>830000</v>
      </c>
    </row>
    <row r="1944" spans="1:7" x14ac:dyDescent="0.25">
      <c r="A1944" s="26"/>
      <c r="B1944" s="25"/>
      <c r="C1944" s="78"/>
      <c r="D1944" s="79"/>
      <c r="E1944" s="78"/>
      <c r="F1944" s="79"/>
      <c r="G1944" s="80"/>
    </row>
    <row r="1945" spans="1:7" x14ac:dyDescent="0.25">
      <c r="A1945" s="38" t="s">
        <v>185</v>
      </c>
      <c r="B1945" s="120"/>
      <c r="C1945" s="84">
        <f>SUM(C1901+C1936+C1943)</f>
        <v>42578491.519999996</v>
      </c>
      <c r="D1945" s="83">
        <f>SUM(D1901+D1936+D1943)</f>
        <v>18612688.210000001</v>
      </c>
      <c r="E1945" s="84">
        <f>SUM(E1901+E1936+E1943)</f>
        <v>22952013.260000005</v>
      </c>
      <c r="F1945" s="83">
        <f>SUM(F1901+F1936+F1943)</f>
        <v>41564701.469999999</v>
      </c>
      <c r="G1945" s="85">
        <f>SUM(G1901+G1936+G1943)</f>
        <v>51403907.890000001</v>
      </c>
    </row>
    <row r="1946" spans="1:7" x14ac:dyDescent="0.25">
      <c r="A1946" s="39"/>
      <c r="B1946" s="42"/>
      <c r="C1946" s="240"/>
      <c r="D1946" s="240"/>
      <c r="E1946" s="240"/>
      <c r="F1946" s="240"/>
      <c r="G1946" s="227"/>
    </row>
    <row r="1947" spans="1:7" x14ac:dyDescent="0.25">
      <c r="A1947" s="24" t="s">
        <v>165</v>
      </c>
      <c r="B1947" s="42"/>
      <c r="C1947" s="40"/>
      <c r="D1947" s="40"/>
      <c r="E1947" s="40"/>
      <c r="F1947" s="40"/>
      <c r="G1947" s="41"/>
    </row>
    <row r="1948" spans="1:7" x14ac:dyDescent="0.25">
      <c r="A1948" s="39"/>
      <c r="B1948" s="42"/>
      <c r="C1948" s="40"/>
      <c r="D1948" s="40"/>
      <c r="E1948" s="40"/>
      <c r="F1948" s="40"/>
      <c r="G1948" s="41"/>
    </row>
    <row r="1949" spans="1:7" ht="23.25" x14ac:dyDescent="0.25">
      <c r="A1949" s="39" t="s">
        <v>166</v>
      </c>
      <c r="B1949" s="42" t="s">
        <v>167</v>
      </c>
      <c r="C1949" s="40"/>
      <c r="D1949" s="40"/>
      <c r="E1949" s="43" t="s">
        <v>168</v>
      </c>
      <c r="F1949" s="14"/>
      <c r="G1949" s="41"/>
    </row>
    <row r="1950" spans="1:7" x14ac:dyDescent="0.25">
      <c r="A1950" s="39"/>
      <c r="B1950" s="42"/>
      <c r="C1950" s="40"/>
      <c r="D1950" s="40"/>
      <c r="E1950" s="43"/>
      <c r="F1950" s="14"/>
      <c r="G1950" s="41"/>
    </row>
    <row r="1951" spans="1:7" ht="33" x14ac:dyDescent="0.25">
      <c r="A1951" s="87" t="s">
        <v>256</v>
      </c>
      <c r="C1951" s="337" t="s">
        <v>187</v>
      </c>
      <c r="D1951" s="337"/>
      <c r="E1951" s="14"/>
      <c r="F1951" s="337" t="s">
        <v>188</v>
      </c>
      <c r="G1951" s="338"/>
    </row>
    <row r="1952" spans="1:7" x14ac:dyDescent="0.25">
      <c r="A1952" s="118"/>
      <c r="B1952" s="89"/>
      <c r="C1952" s="45"/>
      <c r="D1952" s="45"/>
      <c r="E1952" s="45"/>
      <c r="F1952" s="45"/>
      <c r="G1952" s="46"/>
    </row>
    <row r="1954" spans="1:7" ht="24.75" x14ac:dyDescent="0.25">
      <c r="A1954" s="47" t="s">
        <v>175</v>
      </c>
      <c r="B1954" s="48"/>
      <c r="C1954" s="49"/>
      <c r="D1954" s="49"/>
      <c r="E1954" s="49"/>
      <c r="F1954" s="2" t="s">
        <v>189</v>
      </c>
      <c r="G1954" s="49"/>
    </row>
    <row r="1955" spans="1:7" ht="33" x14ac:dyDescent="0.25">
      <c r="A1955" s="50" t="s">
        <v>177</v>
      </c>
      <c r="B1955" s="51"/>
      <c r="C1955" s="52"/>
      <c r="D1955" s="52"/>
      <c r="E1955" s="52"/>
      <c r="F1955" s="52"/>
      <c r="G1955" s="52"/>
    </row>
    <row r="1956" spans="1:7" x14ac:dyDescent="0.25">
      <c r="A1956" s="332" t="s">
        <v>1</v>
      </c>
      <c r="B1956" s="332"/>
      <c r="C1956" s="332"/>
      <c r="D1956" s="332"/>
      <c r="E1956" s="332"/>
      <c r="F1956" s="332"/>
      <c r="G1956" s="332"/>
    </row>
    <row r="1957" spans="1:7" x14ac:dyDescent="0.25">
      <c r="A1957" s="53" t="s">
        <v>2</v>
      </c>
      <c r="B1957" s="328" t="s">
        <v>280</v>
      </c>
      <c r="C1957" s="328"/>
      <c r="D1957" s="328"/>
      <c r="E1957" s="328"/>
      <c r="F1957" s="54"/>
      <c r="G1957" s="54"/>
    </row>
    <row r="1958" spans="1:7" x14ac:dyDescent="0.25">
      <c r="A1958" s="72" t="s">
        <v>3</v>
      </c>
      <c r="B1958" s="339" t="s">
        <v>257</v>
      </c>
      <c r="C1958" s="339"/>
      <c r="D1958" s="339"/>
      <c r="E1958" s="339"/>
      <c r="F1958" s="91"/>
      <c r="G1958" s="91"/>
    </row>
    <row r="1959" spans="1:7" x14ac:dyDescent="0.25">
      <c r="A1959" s="72" t="s">
        <v>4</v>
      </c>
      <c r="B1959" s="55"/>
      <c r="C1959" s="5"/>
      <c r="D1959" s="5"/>
      <c r="E1959" s="5"/>
      <c r="F1959" s="5"/>
      <c r="G1959" s="5"/>
    </row>
    <row r="1960" spans="1:7" x14ac:dyDescent="0.25">
      <c r="A1960" s="6"/>
      <c r="B1960" s="12"/>
      <c r="C1960" s="9"/>
      <c r="D1960" s="335" t="s">
        <v>6</v>
      </c>
      <c r="E1960" s="336"/>
      <c r="F1960" s="335"/>
      <c r="G1960" s="7"/>
    </row>
    <row r="1961" spans="1:7" ht="31.5" x14ac:dyDescent="0.25">
      <c r="A1961" s="10" t="s">
        <v>7</v>
      </c>
      <c r="B1961" s="11" t="s">
        <v>8</v>
      </c>
      <c r="C1961" s="221" t="s">
        <v>9</v>
      </c>
      <c r="D1961" s="12" t="s">
        <v>10</v>
      </c>
      <c r="E1961" s="56" t="s">
        <v>11</v>
      </c>
      <c r="F1961" s="12" t="s">
        <v>12</v>
      </c>
      <c r="G1961" s="222" t="s">
        <v>13</v>
      </c>
    </row>
    <row r="1962" spans="1:7" x14ac:dyDescent="0.25">
      <c r="A1962" s="57" t="s">
        <v>14</v>
      </c>
      <c r="B1962" s="58" t="s">
        <v>15</v>
      </c>
      <c r="C1962" s="59" t="s">
        <v>16</v>
      </c>
      <c r="D1962" s="58" t="s">
        <v>17</v>
      </c>
      <c r="E1962" s="60" t="s">
        <v>18</v>
      </c>
      <c r="F1962" s="59" t="s">
        <v>19</v>
      </c>
      <c r="G1962" s="58" t="s">
        <v>20</v>
      </c>
    </row>
    <row r="1963" spans="1:7" x14ac:dyDescent="0.25">
      <c r="A1963" s="61" t="s">
        <v>21</v>
      </c>
      <c r="B1963" s="62"/>
      <c r="C1963" s="63"/>
      <c r="D1963" s="64"/>
      <c r="E1963" s="63"/>
      <c r="F1963" s="64"/>
      <c r="G1963" s="65"/>
    </row>
    <row r="1964" spans="1:7" x14ac:dyDescent="0.25">
      <c r="A1964" s="69" t="s">
        <v>233</v>
      </c>
      <c r="B1964" s="25"/>
      <c r="C1964" s="70"/>
      <c r="D1964" s="81"/>
      <c r="E1964" s="70"/>
      <c r="F1964" s="81"/>
      <c r="G1964" s="75"/>
    </row>
    <row r="1965" spans="1:7" s="164" customFormat="1" ht="22.5" x14ac:dyDescent="0.2">
      <c r="A1965" s="167" t="s">
        <v>310</v>
      </c>
      <c r="B1965" s="168" t="s">
        <v>348</v>
      </c>
      <c r="C1965" s="169">
        <v>501068</v>
      </c>
      <c r="D1965" s="170">
        <v>0</v>
      </c>
      <c r="E1965" s="169">
        <v>712500</v>
      </c>
      <c r="F1965" s="170">
        <v>712500</v>
      </c>
      <c r="G1965" s="171">
        <v>500000</v>
      </c>
    </row>
    <row r="1966" spans="1:7" s="164" customFormat="1" ht="22.5" x14ac:dyDescent="0.2">
      <c r="A1966" s="167" t="s">
        <v>366</v>
      </c>
      <c r="B1966" s="168" t="s">
        <v>367</v>
      </c>
      <c r="C1966" s="183">
        <v>15700</v>
      </c>
      <c r="D1966" s="184">
        <v>0</v>
      </c>
      <c r="E1966" s="183">
        <v>67000</v>
      </c>
      <c r="F1966" s="184">
        <v>67000</v>
      </c>
      <c r="G1966" s="185">
        <v>50000</v>
      </c>
    </row>
    <row r="1967" spans="1:7" x14ac:dyDescent="0.25">
      <c r="A1967" s="18"/>
      <c r="B1967" s="17"/>
      <c r="C1967" s="22"/>
      <c r="D1967" s="23"/>
      <c r="E1967" s="93"/>
      <c r="F1967" s="23"/>
      <c r="G1967" s="119"/>
    </row>
    <row r="1968" spans="1:7" x14ac:dyDescent="0.25">
      <c r="A1968" s="26" t="s">
        <v>194</v>
      </c>
      <c r="B1968" s="25"/>
      <c r="C1968" s="78">
        <f>SUM(C1965:C1967)</f>
        <v>516768</v>
      </c>
      <c r="D1968" s="79">
        <f>SUM(D1965:D1967)</f>
        <v>0</v>
      </c>
      <c r="E1968" s="78">
        <f>SUM(E1965:E1967)</f>
        <v>779500</v>
      </c>
      <c r="F1968" s="79">
        <f>SUM(F1965:F1967)</f>
        <v>779500</v>
      </c>
      <c r="G1968" s="80">
        <f>SUM(G1965:G1967)</f>
        <v>550000</v>
      </c>
    </row>
    <row r="1969" spans="1:7" x14ac:dyDescent="0.25">
      <c r="A1969" s="26" t="s">
        <v>195</v>
      </c>
      <c r="B1969" s="25"/>
      <c r="C1969" s="93"/>
      <c r="D1969" s="67"/>
      <c r="E1969" s="93"/>
      <c r="F1969" s="67"/>
      <c r="G1969" s="98"/>
    </row>
    <row r="1970" spans="1:7" x14ac:dyDescent="0.25">
      <c r="A1970" s="127" t="s">
        <v>450</v>
      </c>
      <c r="B1970" s="151" t="s">
        <v>451</v>
      </c>
      <c r="C1970" s="144">
        <v>62391</v>
      </c>
      <c r="D1970" s="145">
        <v>0</v>
      </c>
      <c r="E1970" s="144">
        <v>255000</v>
      </c>
      <c r="F1970" s="145">
        <v>255000</v>
      </c>
      <c r="G1970" s="146">
        <v>0</v>
      </c>
    </row>
    <row r="1971" spans="1:7" x14ac:dyDescent="0.25">
      <c r="A1971" s="18"/>
      <c r="B1971" s="17"/>
      <c r="C1971" s="266"/>
      <c r="D1971" s="267"/>
      <c r="E1971" s="266"/>
      <c r="F1971" s="267"/>
      <c r="G1971" s="126"/>
    </row>
    <row r="1972" spans="1:7" x14ac:dyDescent="0.25">
      <c r="A1972" s="26" t="s">
        <v>196</v>
      </c>
      <c r="B1972" s="25"/>
      <c r="C1972" s="78">
        <f>SUM(C1970:C1971)</f>
        <v>62391</v>
      </c>
      <c r="D1972" s="79">
        <f>SUM(D1970:D1971)</f>
        <v>0</v>
      </c>
      <c r="E1972" s="78">
        <f>SUM(E1970:E1971)</f>
        <v>255000</v>
      </c>
      <c r="F1972" s="79">
        <f>SUM(F1970:F1971)</f>
        <v>255000</v>
      </c>
      <c r="G1972" s="80">
        <f>SUM(G1970:G1971)</f>
        <v>0</v>
      </c>
    </row>
    <row r="1973" spans="1:7" x14ac:dyDescent="0.25">
      <c r="A1973" s="26"/>
      <c r="B1973" s="25"/>
      <c r="C1973" s="78"/>
      <c r="D1973" s="79"/>
      <c r="E1973" s="78"/>
      <c r="F1973" s="79"/>
      <c r="G1973" s="80"/>
    </row>
    <row r="1974" spans="1:7" x14ac:dyDescent="0.25">
      <c r="A1974" s="38" t="s">
        <v>185</v>
      </c>
      <c r="B1974" s="120"/>
      <c r="C1974" s="83">
        <f>SUM(C1968+C1972)</f>
        <v>579159</v>
      </c>
      <c r="D1974" s="83">
        <f>SUM(D1968+D1972)</f>
        <v>0</v>
      </c>
      <c r="E1974" s="84">
        <f>SUM(E1968+E1972)</f>
        <v>1034500</v>
      </c>
      <c r="F1974" s="83">
        <f>SUM(F1968+F1972)</f>
        <v>1034500</v>
      </c>
      <c r="G1974" s="85">
        <f>SUM(G1968+G1972)</f>
        <v>550000</v>
      </c>
    </row>
    <row r="1975" spans="1:7" x14ac:dyDescent="0.25">
      <c r="A1975" s="39"/>
      <c r="B1975" s="42"/>
      <c r="C1975" s="240"/>
      <c r="D1975" s="40"/>
      <c r="E1975" s="240"/>
      <c r="F1975" s="240"/>
      <c r="G1975" s="227"/>
    </row>
    <row r="1976" spans="1:7" x14ac:dyDescent="0.25">
      <c r="A1976" s="24" t="s">
        <v>165</v>
      </c>
      <c r="B1976" s="42"/>
      <c r="C1976" s="40"/>
      <c r="D1976" s="40"/>
      <c r="E1976" s="40"/>
      <c r="F1976" s="40"/>
      <c r="G1976" s="41"/>
    </row>
    <row r="1977" spans="1:7" x14ac:dyDescent="0.25">
      <c r="A1977" s="39"/>
      <c r="B1977" s="42"/>
      <c r="C1977" s="40"/>
      <c r="D1977" s="40"/>
      <c r="E1977" s="40"/>
      <c r="F1977" s="40"/>
      <c r="G1977" s="41"/>
    </row>
    <row r="1978" spans="1:7" ht="23.25" x14ac:dyDescent="0.25">
      <c r="A1978" s="39" t="s">
        <v>166</v>
      </c>
      <c r="B1978" s="42" t="s">
        <v>167</v>
      </c>
      <c r="C1978" s="40"/>
      <c r="D1978" s="40"/>
      <c r="E1978" s="43" t="s">
        <v>168</v>
      </c>
      <c r="F1978" s="14"/>
      <c r="G1978" s="41"/>
    </row>
    <row r="1979" spans="1:7" x14ac:dyDescent="0.25">
      <c r="A1979" s="39"/>
      <c r="B1979" s="42"/>
      <c r="C1979" s="40"/>
      <c r="D1979" s="40"/>
      <c r="E1979" s="43"/>
      <c r="F1979" s="14"/>
      <c r="G1979" s="41"/>
    </row>
    <row r="1980" spans="1:7" ht="33" x14ac:dyDescent="0.25">
      <c r="A1980" s="99" t="s">
        <v>258</v>
      </c>
      <c r="C1980" s="337" t="s">
        <v>187</v>
      </c>
      <c r="D1980" s="337"/>
      <c r="E1980" s="14"/>
      <c r="F1980" s="337" t="s">
        <v>188</v>
      </c>
      <c r="G1980" s="338"/>
    </row>
    <row r="1981" spans="1:7" x14ac:dyDescent="0.25">
      <c r="A1981" s="44"/>
      <c r="B1981" s="89"/>
      <c r="C1981" s="45"/>
      <c r="D1981" s="45"/>
      <c r="E1981" s="45"/>
      <c r="F1981" s="45"/>
      <c r="G1981" s="46"/>
    </row>
    <row r="1983" spans="1:7" ht="24.75" x14ac:dyDescent="0.25">
      <c r="A1983" s="47" t="s">
        <v>175</v>
      </c>
      <c r="B1983" s="48"/>
      <c r="C1983" s="49"/>
      <c r="D1983" s="49"/>
      <c r="E1983" s="49"/>
      <c r="F1983" s="2" t="s">
        <v>189</v>
      </c>
      <c r="G1983" s="49"/>
    </row>
    <row r="1984" spans="1:7" ht="33" x14ac:dyDescent="0.25">
      <c r="A1984" s="50" t="s">
        <v>177</v>
      </c>
      <c r="B1984" s="51"/>
      <c r="C1984" s="52"/>
      <c r="D1984" s="52"/>
      <c r="E1984" s="52"/>
      <c r="F1984" s="52"/>
      <c r="G1984" s="52"/>
    </row>
    <row r="1985" spans="1:7" x14ac:dyDescent="0.25">
      <c r="A1985" s="332" t="s">
        <v>1</v>
      </c>
      <c r="B1985" s="332"/>
      <c r="C1985" s="332"/>
      <c r="D1985" s="332"/>
      <c r="E1985" s="332"/>
      <c r="F1985" s="332"/>
      <c r="G1985" s="332"/>
    </row>
    <row r="1986" spans="1:7" x14ac:dyDescent="0.25">
      <c r="A1986" s="53" t="s">
        <v>2</v>
      </c>
      <c r="B1986" s="328" t="s">
        <v>280</v>
      </c>
      <c r="C1986" s="328"/>
      <c r="D1986" s="328"/>
      <c r="E1986" s="328"/>
      <c r="F1986" s="54"/>
      <c r="G1986" s="54"/>
    </row>
    <row r="1987" spans="1:7" x14ac:dyDescent="0.25">
      <c r="A1987" s="72" t="s">
        <v>3</v>
      </c>
      <c r="B1987" s="339" t="s">
        <v>259</v>
      </c>
      <c r="C1987" s="339"/>
      <c r="D1987" s="339"/>
      <c r="E1987" s="339"/>
      <c r="F1987" s="91"/>
      <c r="G1987" s="91"/>
    </row>
    <row r="1988" spans="1:7" x14ac:dyDescent="0.25">
      <c r="A1988" s="72" t="s">
        <v>4</v>
      </c>
      <c r="B1988" s="55"/>
      <c r="C1988" s="5"/>
      <c r="D1988" s="5"/>
      <c r="E1988" s="5"/>
      <c r="F1988" s="5"/>
      <c r="G1988" s="5"/>
    </row>
    <row r="1989" spans="1:7" x14ac:dyDescent="0.25">
      <c r="A1989" s="6"/>
      <c r="B1989" s="12"/>
      <c r="C1989" s="9"/>
      <c r="D1989" s="335" t="s">
        <v>6</v>
      </c>
      <c r="E1989" s="336"/>
      <c r="F1989" s="335"/>
      <c r="G1989" s="7"/>
    </row>
    <row r="1990" spans="1:7" ht="31.5" x14ac:dyDescent="0.25">
      <c r="A1990" s="10" t="s">
        <v>7</v>
      </c>
      <c r="B1990" s="11" t="s">
        <v>8</v>
      </c>
      <c r="C1990" s="221" t="s">
        <v>9</v>
      </c>
      <c r="D1990" s="12" t="s">
        <v>10</v>
      </c>
      <c r="E1990" s="56" t="s">
        <v>11</v>
      </c>
      <c r="F1990" s="12" t="s">
        <v>12</v>
      </c>
      <c r="G1990" s="222" t="s">
        <v>13</v>
      </c>
    </row>
    <row r="1991" spans="1:7" x14ac:dyDescent="0.25">
      <c r="A1991" s="57" t="s">
        <v>14</v>
      </c>
      <c r="B1991" s="58" t="s">
        <v>15</v>
      </c>
      <c r="C1991" s="59" t="s">
        <v>16</v>
      </c>
      <c r="D1991" s="58" t="s">
        <v>17</v>
      </c>
      <c r="E1991" s="60" t="s">
        <v>18</v>
      </c>
      <c r="F1991" s="59" t="s">
        <v>19</v>
      </c>
      <c r="G1991" s="58" t="s">
        <v>20</v>
      </c>
    </row>
    <row r="1992" spans="1:7" x14ac:dyDescent="0.25">
      <c r="A1992" s="61" t="s">
        <v>21</v>
      </c>
      <c r="B1992" s="62"/>
      <c r="C1992" s="63"/>
      <c r="D1992" s="64"/>
      <c r="E1992" s="63"/>
      <c r="F1992" s="64"/>
      <c r="G1992" s="65"/>
    </row>
    <row r="1993" spans="1:7" x14ac:dyDescent="0.25">
      <c r="A1993" s="69" t="s">
        <v>233</v>
      </c>
      <c r="B1993" s="25"/>
      <c r="C1993" s="70"/>
      <c r="D1993" s="81"/>
      <c r="E1993" s="70"/>
      <c r="F1993" s="81"/>
      <c r="G1993" s="75"/>
    </row>
    <row r="1994" spans="1:7" s="164" customFormat="1" ht="22.5" x14ac:dyDescent="0.2">
      <c r="A1994" s="167" t="s">
        <v>346</v>
      </c>
      <c r="B1994" s="168" t="s">
        <v>347</v>
      </c>
      <c r="C1994" s="169">
        <v>0</v>
      </c>
      <c r="D1994" s="170">
        <v>0</v>
      </c>
      <c r="E1994" s="169">
        <v>50000</v>
      </c>
      <c r="F1994" s="170">
        <v>50000</v>
      </c>
      <c r="G1994" s="229">
        <v>50000</v>
      </c>
    </row>
    <row r="1995" spans="1:7" s="164" customFormat="1" ht="22.5" x14ac:dyDescent="0.2">
      <c r="A1995" s="167" t="s">
        <v>310</v>
      </c>
      <c r="B1995" s="168" t="s">
        <v>348</v>
      </c>
      <c r="C1995" s="169">
        <v>1170000</v>
      </c>
      <c r="D1995" s="170">
        <v>0</v>
      </c>
      <c r="E1995" s="169">
        <v>720000</v>
      </c>
      <c r="F1995" s="170">
        <v>720000</v>
      </c>
      <c r="G1995" s="229">
        <v>400000</v>
      </c>
    </row>
    <row r="1996" spans="1:7" s="164" customFormat="1" ht="22.5" x14ac:dyDescent="0.2">
      <c r="A1996" s="167" t="s">
        <v>466</v>
      </c>
      <c r="B1996" s="168" t="s">
        <v>467</v>
      </c>
      <c r="C1996" s="169">
        <v>80693</v>
      </c>
      <c r="D1996" s="170">
        <v>0</v>
      </c>
      <c r="E1996" s="169">
        <v>40000</v>
      </c>
      <c r="F1996" s="170">
        <v>40000</v>
      </c>
      <c r="G1996" s="229">
        <v>40000</v>
      </c>
    </row>
    <row r="1997" spans="1:7" s="164" customFormat="1" ht="22.5" x14ac:dyDescent="0.2">
      <c r="A1997" s="167" t="s">
        <v>366</v>
      </c>
      <c r="B1997" s="168" t="s">
        <v>367</v>
      </c>
      <c r="C1997" s="183">
        <v>108169</v>
      </c>
      <c r="D1997" s="184">
        <v>0</v>
      </c>
      <c r="E1997" s="183">
        <v>93500</v>
      </c>
      <c r="F1997" s="184">
        <v>93500</v>
      </c>
      <c r="G1997" s="185">
        <v>93000</v>
      </c>
    </row>
    <row r="1998" spans="1:7" x14ac:dyDescent="0.25">
      <c r="A1998" s="18"/>
      <c r="B1998" s="17"/>
      <c r="C1998" s="93"/>
      <c r="D1998" s="67"/>
      <c r="E1998" s="93"/>
      <c r="F1998" s="67"/>
      <c r="G1998" s="98"/>
    </row>
    <row r="1999" spans="1:7" x14ac:dyDescent="0.25">
      <c r="A1999" s="26" t="s">
        <v>194</v>
      </c>
      <c r="B1999" s="25"/>
      <c r="C1999" s="78">
        <f>SUM(C1994:C1998)</f>
        <v>1358862</v>
      </c>
      <c r="D1999" s="79">
        <f>SUM(D1994:D1998)</f>
        <v>0</v>
      </c>
      <c r="E1999" s="78">
        <f>SUM(E1994:E1998)</f>
        <v>903500</v>
      </c>
      <c r="F1999" s="79">
        <f>SUM(F1994:F1998)</f>
        <v>903500</v>
      </c>
      <c r="G1999" s="80">
        <f>SUM(G1994:G1998)</f>
        <v>583000</v>
      </c>
    </row>
    <row r="2000" spans="1:7" x14ac:dyDescent="0.25">
      <c r="A2000" s="26" t="s">
        <v>195</v>
      </c>
      <c r="B2000" s="25"/>
      <c r="C2000" s="93"/>
      <c r="D2000" s="67"/>
      <c r="E2000" s="93"/>
      <c r="F2000" s="67"/>
      <c r="G2000" s="98"/>
    </row>
    <row r="2001" spans="1:7" x14ac:dyDescent="0.25">
      <c r="A2001" s="127" t="s">
        <v>450</v>
      </c>
      <c r="B2001" s="151" t="s">
        <v>451</v>
      </c>
      <c r="C2001" s="144">
        <v>0</v>
      </c>
      <c r="D2001" s="145">
        <v>0</v>
      </c>
      <c r="E2001" s="144">
        <v>42500</v>
      </c>
      <c r="F2001" s="145">
        <v>42500</v>
      </c>
      <c r="G2001" s="146">
        <v>0</v>
      </c>
    </row>
    <row r="2002" spans="1:7" x14ac:dyDescent="0.25">
      <c r="A2002" s="18"/>
      <c r="B2002" s="17"/>
      <c r="C2002" s="266"/>
      <c r="D2002" s="267"/>
      <c r="E2002" s="266"/>
      <c r="F2002" s="267"/>
      <c r="G2002" s="126"/>
    </row>
    <row r="2003" spans="1:7" x14ac:dyDescent="0.25">
      <c r="A2003" s="26" t="s">
        <v>196</v>
      </c>
      <c r="B2003" s="25"/>
      <c r="C2003" s="78">
        <f>SUM(C2001:C2002)</f>
        <v>0</v>
      </c>
      <c r="D2003" s="79">
        <f>SUM(D2001:D2002)</f>
        <v>0</v>
      </c>
      <c r="E2003" s="78">
        <f>SUM(E2001:E2002)</f>
        <v>42500</v>
      </c>
      <c r="F2003" s="79">
        <f>SUM(F2001:F2002)</f>
        <v>42500</v>
      </c>
      <c r="G2003" s="80">
        <f>SUM(G2001:G2002)</f>
        <v>0</v>
      </c>
    </row>
    <row r="2004" spans="1:7" x14ac:dyDescent="0.25">
      <c r="A2004" s="26"/>
      <c r="B2004" s="25"/>
      <c r="C2004" s="78"/>
      <c r="D2004" s="79"/>
      <c r="E2004" s="78"/>
      <c r="F2004" s="79"/>
      <c r="G2004" s="80"/>
    </row>
    <row r="2005" spans="1:7" x14ac:dyDescent="0.25">
      <c r="A2005" s="38" t="s">
        <v>185</v>
      </c>
      <c r="B2005" s="120"/>
      <c r="C2005" s="83">
        <f>SUM(C1999+C2003)</f>
        <v>1358862</v>
      </c>
      <c r="D2005" s="83">
        <f>SUM(D1999+D2003)</f>
        <v>0</v>
      </c>
      <c r="E2005" s="84">
        <f>SUM(E1999+E2003)</f>
        <v>946000</v>
      </c>
      <c r="F2005" s="83">
        <f>SUM(F1999+F2003)</f>
        <v>946000</v>
      </c>
      <c r="G2005" s="85">
        <f>SUM(G1999+G2003)</f>
        <v>583000</v>
      </c>
    </row>
    <row r="2006" spans="1:7" x14ac:dyDescent="0.25">
      <c r="A2006" s="39"/>
      <c r="B2006" s="42"/>
      <c r="C2006" s="240"/>
      <c r="D2006" s="40"/>
      <c r="E2006" s="240"/>
      <c r="F2006" s="240"/>
      <c r="G2006" s="227"/>
    </row>
    <row r="2007" spans="1:7" x14ac:dyDescent="0.25">
      <c r="A2007" s="24" t="s">
        <v>165</v>
      </c>
      <c r="B2007" s="42"/>
      <c r="C2007" s="40"/>
      <c r="D2007" s="40"/>
      <c r="E2007" s="40"/>
      <c r="F2007" s="40"/>
      <c r="G2007" s="41"/>
    </row>
    <row r="2008" spans="1:7" x14ac:dyDescent="0.25">
      <c r="A2008" s="39"/>
      <c r="B2008" s="42"/>
      <c r="C2008" s="40"/>
      <c r="D2008" s="40"/>
      <c r="E2008" s="40"/>
      <c r="F2008" s="40"/>
      <c r="G2008" s="41"/>
    </row>
    <row r="2009" spans="1:7" ht="23.25" x14ac:dyDescent="0.25">
      <c r="A2009" s="39" t="s">
        <v>166</v>
      </c>
      <c r="B2009" s="42" t="s">
        <v>167</v>
      </c>
      <c r="C2009" s="40"/>
      <c r="D2009" s="40"/>
      <c r="E2009" s="43" t="s">
        <v>168</v>
      </c>
      <c r="F2009" s="14"/>
      <c r="G2009" s="41"/>
    </row>
    <row r="2010" spans="1:7" x14ac:dyDescent="0.25">
      <c r="A2010" s="39"/>
      <c r="B2010" s="42"/>
      <c r="C2010" s="40"/>
      <c r="D2010" s="40"/>
      <c r="E2010" s="43"/>
      <c r="F2010" s="14"/>
      <c r="G2010" s="41"/>
    </row>
    <row r="2011" spans="1:7" ht="22.5" x14ac:dyDescent="0.25">
      <c r="A2011" s="99" t="s">
        <v>260</v>
      </c>
      <c r="C2011" s="337" t="s">
        <v>187</v>
      </c>
      <c r="D2011" s="337"/>
      <c r="E2011" s="14"/>
      <c r="F2011" s="337" t="s">
        <v>188</v>
      </c>
      <c r="G2011" s="338"/>
    </row>
    <row r="2012" spans="1:7" x14ac:dyDescent="0.25">
      <c r="A2012" s="44"/>
      <c r="B2012" s="89"/>
      <c r="C2012" s="45"/>
      <c r="D2012" s="45"/>
      <c r="E2012" s="45"/>
      <c r="F2012" s="45"/>
      <c r="G2012" s="46"/>
    </row>
    <row r="2039" spans="1:7" ht="24.75" x14ac:dyDescent="0.25">
      <c r="A2039" s="47" t="s">
        <v>175</v>
      </c>
      <c r="B2039" s="48"/>
      <c r="C2039" s="49"/>
      <c r="D2039" s="49"/>
      <c r="E2039" s="49"/>
      <c r="F2039" s="2" t="s">
        <v>176</v>
      </c>
      <c r="G2039" s="49"/>
    </row>
    <row r="2040" spans="1:7" ht="33" x14ac:dyDescent="0.25">
      <c r="A2040" s="50" t="s">
        <v>177</v>
      </c>
      <c r="B2040" s="51"/>
      <c r="C2040" s="52"/>
      <c r="D2040" s="52"/>
      <c r="E2040" s="52"/>
      <c r="F2040" s="52"/>
      <c r="G2040" s="52"/>
    </row>
    <row r="2041" spans="1:7" x14ac:dyDescent="0.25">
      <c r="A2041" s="332" t="s">
        <v>1</v>
      </c>
      <c r="B2041" s="332"/>
      <c r="C2041" s="332"/>
      <c r="D2041" s="332"/>
      <c r="E2041" s="332"/>
      <c r="F2041" s="332"/>
      <c r="G2041" s="332"/>
    </row>
    <row r="2042" spans="1:7" x14ac:dyDescent="0.25">
      <c r="A2042" s="53" t="s">
        <v>2</v>
      </c>
      <c r="B2042" s="328" t="s">
        <v>280</v>
      </c>
      <c r="C2042" s="328"/>
      <c r="D2042" s="328"/>
      <c r="E2042" s="328"/>
      <c r="F2042" s="54"/>
      <c r="G2042" s="54"/>
    </row>
    <row r="2043" spans="1:7" x14ac:dyDescent="0.25">
      <c r="A2043" s="91" t="s">
        <v>3</v>
      </c>
      <c r="B2043" s="95" t="s">
        <v>261</v>
      </c>
      <c r="C2043" s="95"/>
      <c r="D2043" s="95"/>
      <c r="E2043" s="95"/>
      <c r="F2043" s="91"/>
      <c r="G2043" s="91"/>
    </row>
    <row r="2044" spans="1:7" x14ac:dyDescent="0.25">
      <c r="A2044" s="72" t="s">
        <v>4</v>
      </c>
      <c r="B2044" s="55"/>
      <c r="C2044" s="5"/>
      <c r="D2044" s="5"/>
      <c r="E2044" s="5"/>
      <c r="F2044" s="5"/>
      <c r="G2044" s="5"/>
    </row>
    <row r="2045" spans="1:7" x14ac:dyDescent="0.25">
      <c r="A2045" s="6"/>
      <c r="B2045" s="12"/>
      <c r="C2045" s="9"/>
      <c r="D2045" s="335" t="s">
        <v>6</v>
      </c>
      <c r="E2045" s="336"/>
      <c r="F2045" s="335"/>
      <c r="G2045" s="7"/>
    </row>
    <row r="2046" spans="1:7" ht="31.5" x14ac:dyDescent="0.25">
      <c r="A2046" s="10" t="s">
        <v>7</v>
      </c>
      <c r="B2046" s="11" t="s">
        <v>8</v>
      </c>
      <c r="C2046" s="221" t="s">
        <v>9</v>
      </c>
      <c r="D2046" s="12" t="s">
        <v>10</v>
      </c>
      <c r="E2046" s="56" t="s">
        <v>11</v>
      </c>
      <c r="F2046" s="12" t="s">
        <v>12</v>
      </c>
      <c r="G2046" s="222" t="s">
        <v>13</v>
      </c>
    </row>
    <row r="2047" spans="1:7" x14ac:dyDescent="0.25">
      <c r="A2047" s="57" t="s">
        <v>14</v>
      </c>
      <c r="B2047" s="58" t="s">
        <v>15</v>
      </c>
      <c r="C2047" s="59" t="s">
        <v>16</v>
      </c>
      <c r="D2047" s="58" t="s">
        <v>17</v>
      </c>
      <c r="E2047" s="60" t="s">
        <v>18</v>
      </c>
      <c r="F2047" s="59" t="s">
        <v>19</v>
      </c>
      <c r="G2047" s="58" t="s">
        <v>20</v>
      </c>
    </row>
    <row r="2048" spans="1:7" x14ac:dyDescent="0.25">
      <c r="A2048" s="61" t="s">
        <v>21</v>
      </c>
      <c r="B2048" s="62"/>
      <c r="C2048" s="63"/>
      <c r="D2048" s="64"/>
      <c r="E2048" s="63"/>
      <c r="F2048" s="64"/>
      <c r="G2048" s="65"/>
    </row>
    <row r="2049" spans="1:7" x14ac:dyDescent="0.25">
      <c r="A2049" s="66" t="s">
        <v>22</v>
      </c>
      <c r="B2049" s="25"/>
      <c r="C2049" s="14"/>
      <c r="D2049" s="13"/>
      <c r="E2049" s="14"/>
      <c r="F2049" s="13"/>
      <c r="G2049" s="15"/>
    </row>
    <row r="2050" spans="1:7" s="164" customFormat="1" ht="22.5" x14ac:dyDescent="0.2">
      <c r="A2050" s="167" t="s">
        <v>281</v>
      </c>
      <c r="B2050" s="168" t="s">
        <v>325</v>
      </c>
      <c r="C2050" s="169">
        <v>2454904.04</v>
      </c>
      <c r="D2050" s="170">
        <v>1232791.27</v>
      </c>
      <c r="E2050" s="169">
        <v>2059270.73</v>
      </c>
      <c r="F2050" s="170">
        <v>3292062</v>
      </c>
      <c r="G2050" s="171">
        <v>3693576</v>
      </c>
    </row>
    <row r="2051" spans="1:7" s="164" customFormat="1" ht="22.5" x14ac:dyDescent="0.2">
      <c r="A2051" s="167" t="s">
        <v>282</v>
      </c>
      <c r="B2051" s="168" t="s">
        <v>326</v>
      </c>
      <c r="C2051" s="169">
        <v>540714.23999999999</v>
      </c>
      <c r="D2051" s="170">
        <v>319086</v>
      </c>
      <c r="E2051" s="169">
        <v>31914</v>
      </c>
      <c r="F2051" s="170">
        <v>351000</v>
      </c>
      <c r="G2051" s="224">
        <v>547965</v>
      </c>
    </row>
    <row r="2052" spans="1:7" s="164" customFormat="1" ht="22.5" x14ac:dyDescent="0.2">
      <c r="A2052" s="167" t="s">
        <v>283</v>
      </c>
      <c r="B2052" s="168" t="s">
        <v>327</v>
      </c>
      <c r="C2052" s="169">
        <v>259272.72</v>
      </c>
      <c r="D2052" s="170">
        <v>132000</v>
      </c>
      <c r="E2052" s="169">
        <v>168000</v>
      </c>
      <c r="F2052" s="170">
        <v>300000</v>
      </c>
      <c r="G2052" s="171">
        <v>360000</v>
      </c>
    </row>
    <row r="2053" spans="1:7" s="164" customFormat="1" ht="22.5" x14ac:dyDescent="0.2">
      <c r="A2053" s="167" t="s">
        <v>284</v>
      </c>
      <c r="B2053" s="168" t="s">
        <v>328</v>
      </c>
      <c r="C2053" s="169">
        <v>81000</v>
      </c>
      <c r="D2053" s="170">
        <v>40500</v>
      </c>
      <c r="E2053" s="169">
        <v>40500</v>
      </c>
      <c r="F2053" s="170">
        <v>81000</v>
      </c>
      <c r="G2053" s="171">
        <v>91800</v>
      </c>
    </row>
    <row r="2054" spans="1:7" s="164" customFormat="1" ht="22.5" x14ac:dyDescent="0.2">
      <c r="A2054" s="167" t="s">
        <v>285</v>
      </c>
      <c r="B2054" s="168" t="s">
        <v>329</v>
      </c>
      <c r="C2054" s="169">
        <v>81000</v>
      </c>
      <c r="D2054" s="170">
        <v>40500</v>
      </c>
      <c r="E2054" s="169">
        <v>40500</v>
      </c>
      <c r="F2054" s="170">
        <v>81000</v>
      </c>
      <c r="G2054" s="171">
        <v>91800</v>
      </c>
    </row>
    <row r="2055" spans="1:7" s="164" customFormat="1" ht="22.5" x14ac:dyDescent="0.2">
      <c r="A2055" s="167" t="s">
        <v>286</v>
      </c>
      <c r="B2055" s="168" t="s">
        <v>330</v>
      </c>
      <c r="C2055" s="169">
        <v>54000</v>
      </c>
      <c r="D2055" s="170">
        <v>66000</v>
      </c>
      <c r="E2055" s="169">
        <v>9000</v>
      </c>
      <c r="F2055" s="170">
        <v>75000</v>
      </c>
      <c r="G2055" s="171">
        <v>105000</v>
      </c>
    </row>
    <row r="2056" spans="1:7" s="164" customFormat="1" ht="22.5" x14ac:dyDescent="0.2">
      <c r="A2056" s="167" t="s">
        <v>287</v>
      </c>
      <c r="B2056" s="168" t="s">
        <v>463</v>
      </c>
      <c r="C2056" s="169">
        <v>0</v>
      </c>
      <c r="D2056" s="170">
        <v>0</v>
      </c>
      <c r="E2056" s="169">
        <v>148500</v>
      </c>
      <c r="F2056" s="170">
        <v>148500</v>
      </c>
      <c r="G2056" s="171">
        <v>180000</v>
      </c>
    </row>
    <row r="2057" spans="1:7" s="164" customFormat="1" ht="22.5" x14ac:dyDescent="0.2">
      <c r="A2057" s="167" t="s">
        <v>288</v>
      </c>
      <c r="B2057" s="168" t="s">
        <v>464</v>
      </c>
      <c r="C2057" s="169">
        <v>0</v>
      </c>
      <c r="D2057" s="170">
        <v>0</v>
      </c>
      <c r="E2057" s="169">
        <v>14850</v>
      </c>
      <c r="F2057" s="170">
        <v>14850</v>
      </c>
      <c r="G2057" s="171">
        <v>18000</v>
      </c>
    </row>
    <row r="2058" spans="1:7" s="164" customFormat="1" ht="22.5" x14ac:dyDescent="0.2">
      <c r="A2058" s="167" t="s">
        <v>289</v>
      </c>
      <c r="B2058" s="168" t="s">
        <v>331</v>
      </c>
      <c r="C2058" s="169">
        <v>0</v>
      </c>
      <c r="D2058" s="170">
        <v>0</v>
      </c>
      <c r="E2058" s="169">
        <v>47500</v>
      </c>
      <c r="F2058" s="170">
        <v>47500</v>
      </c>
      <c r="G2058" s="175">
        <v>0</v>
      </c>
    </row>
    <row r="2059" spans="1:7" s="164" customFormat="1" ht="22.5" x14ac:dyDescent="0.2">
      <c r="A2059" s="167" t="s">
        <v>290</v>
      </c>
      <c r="B2059" s="168" t="s">
        <v>465</v>
      </c>
      <c r="C2059" s="169">
        <v>235189.11</v>
      </c>
      <c r="D2059" s="170">
        <v>11385.24</v>
      </c>
      <c r="E2059" s="169">
        <v>636785.05000000005</v>
      </c>
      <c r="F2059" s="170">
        <v>648170.29</v>
      </c>
      <c r="G2059" s="171">
        <v>738715.2</v>
      </c>
    </row>
    <row r="2060" spans="1:7" s="164" customFormat="1" ht="22.5" x14ac:dyDescent="0.2">
      <c r="A2060" s="167" t="s">
        <v>291</v>
      </c>
      <c r="B2060" s="168" t="s">
        <v>332</v>
      </c>
      <c r="C2060" s="169">
        <v>100000</v>
      </c>
      <c r="D2060" s="170">
        <v>46370.879999999997</v>
      </c>
      <c r="E2060" s="169">
        <v>53629.120000000003</v>
      </c>
      <c r="F2060" s="170">
        <v>100000</v>
      </c>
      <c r="G2060" s="171">
        <v>100000</v>
      </c>
    </row>
    <row r="2061" spans="1:7" s="164" customFormat="1" ht="22.5" x14ac:dyDescent="0.2">
      <c r="A2061" s="167" t="s">
        <v>292</v>
      </c>
      <c r="B2061" s="168" t="s">
        <v>333</v>
      </c>
      <c r="C2061" s="169">
        <v>486614</v>
      </c>
      <c r="D2061" s="170">
        <v>263868</v>
      </c>
      <c r="E2061" s="169">
        <v>367106.5</v>
      </c>
      <c r="F2061" s="170">
        <v>630974.5</v>
      </c>
      <c r="G2061" s="224">
        <v>722144.75</v>
      </c>
    </row>
    <row r="2062" spans="1:7" s="164" customFormat="1" ht="22.5" x14ac:dyDescent="0.2">
      <c r="A2062" s="167" t="s">
        <v>293</v>
      </c>
      <c r="B2062" s="168" t="s">
        <v>334</v>
      </c>
      <c r="C2062" s="169">
        <v>55000</v>
      </c>
      <c r="D2062" s="170">
        <v>0</v>
      </c>
      <c r="E2062" s="169">
        <v>62500</v>
      </c>
      <c r="F2062" s="170">
        <v>62500</v>
      </c>
      <c r="G2062" s="224">
        <v>68750</v>
      </c>
    </row>
    <row r="2063" spans="1:7" s="164" customFormat="1" ht="22.5" x14ac:dyDescent="0.2">
      <c r="A2063" s="167" t="s">
        <v>294</v>
      </c>
      <c r="B2063" s="168" t="s">
        <v>335</v>
      </c>
      <c r="C2063" s="169">
        <v>204509.81</v>
      </c>
      <c r="D2063" s="170">
        <v>0</v>
      </c>
      <c r="E2063" s="169">
        <v>0</v>
      </c>
      <c r="F2063" s="170">
        <v>0</v>
      </c>
      <c r="G2063" s="175">
        <v>0</v>
      </c>
    </row>
    <row r="2064" spans="1:7" s="164" customFormat="1" ht="22.5" x14ac:dyDescent="0.2">
      <c r="A2064" s="167" t="s">
        <v>295</v>
      </c>
      <c r="B2064" s="168" t="s">
        <v>336</v>
      </c>
      <c r="C2064" s="169">
        <v>362954.97</v>
      </c>
      <c r="D2064" s="170">
        <v>190054.95</v>
      </c>
      <c r="E2064" s="169">
        <v>264246.69</v>
      </c>
      <c r="F2064" s="170">
        <v>454301.64</v>
      </c>
      <c r="G2064" s="224">
        <v>508984.92</v>
      </c>
    </row>
    <row r="2065" spans="1:7" s="164" customFormat="1" ht="22.5" x14ac:dyDescent="0.2">
      <c r="A2065" s="167" t="s">
        <v>296</v>
      </c>
      <c r="B2065" s="168" t="s">
        <v>337</v>
      </c>
      <c r="C2065" s="169">
        <v>13000</v>
      </c>
      <c r="D2065" s="170">
        <v>12100</v>
      </c>
      <c r="E2065" s="169">
        <v>2900</v>
      </c>
      <c r="F2065" s="170">
        <v>15000</v>
      </c>
      <c r="G2065" s="224">
        <v>33000</v>
      </c>
    </row>
    <row r="2066" spans="1:7" s="164" customFormat="1" ht="22.5" x14ac:dyDescent="0.2">
      <c r="A2066" s="167" t="s">
        <v>297</v>
      </c>
      <c r="B2066" s="168" t="s">
        <v>338</v>
      </c>
      <c r="C2066" s="169">
        <v>59759.91</v>
      </c>
      <c r="D2066" s="170">
        <v>39403.69</v>
      </c>
      <c r="E2066" s="169">
        <v>55242.489999999991</v>
      </c>
      <c r="F2066" s="170">
        <v>94646.18</v>
      </c>
      <c r="G2066" s="224">
        <v>106038.52</v>
      </c>
    </row>
    <row r="2067" spans="1:7" s="164" customFormat="1" ht="22.5" x14ac:dyDescent="0.2">
      <c r="A2067" s="167" t="s">
        <v>298</v>
      </c>
      <c r="B2067" s="168" t="s">
        <v>339</v>
      </c>
      <c r="C2067" s="169">
        <v>13000</v>
      </c>
      <c r="D2067" s="170">
        <v>6600</v>
      </c>
      <c r="E2067" s="169">
        <v>8400</v>
      </c>
      <c r="F2067" s="170">
        <v>15000</v>
      </c>
      <c r="G2067" s="224">
        <v>16500</v>
      </c>
    </row>
    <row r="2068" spans="1:7" s="164" customFormat="1" ht="11.25" x14ac:dyDescent="0.2">
      <c r="A2068" s="235" t="s">
        <v>407</v>
      </c>
      <c r="B2068" s="168"/>
      <c r="C2068" s="169"/>
      <c r="D2068" s="170"/>
      <c r="E2068" s="169"/>
      <c r="F2068" s="170"/>
      <c r="G2068" s="225"/>
    </row>
    <row r="2069" spans="1:7" s="164" customFormat="1" ht="11.25" x14ac:dyDescent="0.2">
      <c r="A2069" s="167" t="s">
        <v>340</v>
      </c>
      <c r="B2069" s="179" t="s">
        <v>56</v>
      </c>
      <c r="C2069" s="169">
        <v>176153.38</v>
      </c>
      <c r="D2069" s="192">
        <f>11834.19+8641.43</f>
        <v>20475.620000000003</v>
      </c>
      <c r="E2069" s="169">
        <f>F2069-D2069</f>
        <v>88373.38</v>
      </c>
      <c r="F2069" s="192">
        <v>108849</v>
      </c>
      <c r="G2069" s="171">
        <v>88839.15</v>
      </c>
    </row>
    <row r="2070" spans="1:7" s="164" customFormat="1" ht="11.25" x14ac:dyDescent="0.2">
      <c r="A2070" s="167" t="s">
        <v>410</v>
      </c>
      <c r="B2070" s="179" t="s">
        <v>58</v>
      </c>
      <c r="C2070" s="169">
        <v>0</v>
      </c>
      <c r="D2070" s="170">
        <v>0</v>
      </c>
      <c r="E2070" s="169">
        <f>F2070-D2070</f>
        <v>11817.11</v>
      </c>
      <c r="F2070" s="170">
        <v>11817.11</v>
      </c>
      <c r="G2070" s="171">
        <v>8808.51</v>
      </c>
    </row>
    <row r="2071" spans="1:7" s="164" customFormat="1" ht="11.25" x14ac:dyDescent="0.2">
      <c r="A2071" s="167" t="s">
        <v>303</v>
      </c>
      <c r="B2071" s="179" t="s">
        <v>60</v>
      </c>
      <c r="C2071" s="183">
        <v>0</v>
      </c>
      <c r="D2071" s="184">
        <v>0</v>
      </c>
      <c r="E2071" s="183">
        <v>0</v>
      </c>
      <c r="F2071" s="184">
        <v>0</v>
      </c>
      <c r="G2071" s="185">
        <v>15000</v>
      </c>
    </row>
    <row r="2072" spans="1:7" x14ac:dyDescent="0.25">
      <c r="A2072" s="24"/>
      <c r="B2072" s="17"/>
      <c r="C2072" s="70"/>
      <c r="D2072" s="23"/>
      <c r="E2072" s="93"/>
      <c r="F2072" s="23"/>
      <c r="G2072" s="271"/>
    </row>
    <row r="2073" spans="1:7" x14ac:dyDescent="0.25">
      <c r="A2073" s="26" t="s">
        <v>202</v>
      </c>
      <c r="B2073" s="25"/>
      <c r="C2073" s="78">
        <f>SUM(C2050:C2072)</f>
        <v>5177072.18</v>
      </c>
      <c r="D2073" s="79">
        <f>SUM(D2050:D2072)</f>
        <v>2421135.65</v>
      </c>
      <c r="E2073" s="78">
        <f>SUM(E2050:E2072)</f>
        <v>4111035.07</v>
      </c>
      <c r="F2073" s="79">
        <f>SUM(F2050:F2072)</f>
        <v>6532170.7199999997</v>
      </c>
      <c r="G2073" s="80">
        <f>SUM(G2050:G2072)</f>
        <v>7494922.0499999998</v>
      </c>
    </row>
    <row r="2074" spans="1:7" x14ac:dyDescent="0.25">
      <c r="A2074" s="69" t="s">
        <v>262</v>
      </c>
      <c r="B2074" s="25"/>
      <c r="C2074" s="14"/>
      <c r="D2074" s="13"/>
      <c r="E2074" s="14"/>
      <c r="F2074" s="13"/>
      <c r="G2074" s="15"/>
    </row>
    <row r="2075" spans="1:7" s="219" customFormat="1" ht="11.25" x14ac:dyDescent="0.2">
      <c r="A2075" s="18" t="s">
        <v>62</v>
      </c>
      <c r="B2075" s="298" t="s">
        <v>341</v>
      </c>
      <c r="C2075" s="70">
        <v>272362.92</v>
      </c>
      <c r="D2075" s="81">
        <v>70509.320000000007</v>
      </c>
      <c r="E2075" s="70">
        <v>104490.68</v>
      </c>
      <c r="F2075" s="81">
        <v>175000</v>
      </c>
      <c r="G2075" s="75">
        <v>175000</v>
      </c>
    </row>
    <row r="2076" spans="1:7" s="219" customFormat="1" ht="11.25" x14ac:dyDescent="0.2">
      <c r="A2076" s="18" t="s">
        <v>64</v>
      </c>
      <c r="B2076" s="298" t="s">
        <v>343</v>
      </c>
      <c r="C2076" s="70">
        <v>301092.86</v>
      </c>
      <c r="D2076" s="81">
        <v>0</v>
      </c>
      <c r="E2076" s="70">
        <v>375000</v>
      </c>
      <c r="F2076" s="81">
        <v>375000</v>
      </c>
      <c r="G2076" s="75">
        <v>437550</v>
      </c>
    </row>
    <row r="2077" spans="1:7" s="219" customFormat="1" ht="11.25" x14ac:dyDescent="0.2">
      <c r="A2077" s="18" t="s">
        <v>66</v>
      </c>
      <c r="B2077" s="298" t="s">
        <v>345</v>
      </c>
      <c r="C2077" s="70">
        <v>465699.9</v>
      </c>
      <c r="D2077" s="81">
        <v>101200</v>
      </c>
      <c r="E2077" s="70">
        <v>263800</v>
      </c>
      <c r="F2077" s="81">
        <v>365000</v>
      </c>
      <c r="G2077" s="75">
        <v>380065</v>
      </c>
    </row>
    <row r="2078" spans="1:7" s="219" customFormat="1" ht="11.25" x14ac:dyDescent="0.2">
      <c r="A2078" s="18" t="s">
        <v>70</v>
      </c>
      <c r="B2078" s="298" t="s">
        <v>379</v>
      </c>
      <c r="C2078" s="70">
        <v>0</v>
      </c>
      <c r="D2078" s="81">
        <v>0</v>
      </c>
      <c r="E2078" s="70">
        <v>150000</v>
      </c>
      <c r="F2078" s="81">
        <v>150000</v>
      </c>
      <c r="G2078" s="75">
        <v>50000</v>
      </c>
    </row>
    <row r="2079" spans="1:7" s="219" customFormat="1" ht="11.25" x14ac:dyDescent="0.2">
      <c r="A2079" s="18" t="s">
        <v>75</v>
      </c>
      <c r="B2079" s="298" t="s">
        <v>347</v>
      </c>
      <c r="C2079" s="70">
        <v>65355.22</v>
      </c>
      <c r="D2079" s="81">
        <v>2075</v>
      </c>
      <c r="E2079" s="70">
        <v>397925</v>
      </c>
      <c r="F2079" s="81">
        <v>400000</v>
      </c>
      <c r="G2079" s="75">
        <f>285000+30000</f>
        <v>315000</v>
      </c>
    </row>
    <row r="2080" spans="1:7" s="219" customFormat="1" ht="11.25" x14ac:dyDescent="0.2">
      <c r="A2080" s="18" t="s">
        <v>78</v>
      </c>
      <c r="B2080" s="298" t="s">
        <v>348</v>
      </c>
      <c r="C2080" s="70">
        <v>1981827.38</v>
      </c>
      <c r="D2080" s="81">
        <v>280200</v>
      </c>
      <c r="E2080" s="70">
        <v>1459800</v>
      </c>
      <c r="F2080" s="81">
        <v>1740000</v>
      </c>
      <c r="G2080" s="75">
        <v>3980900</v>
      </c>
    </row>
    <row r="2081" spans="1:7" s="219" customFormat="1" ht="11.25" x14ac:dyDescent="0.2">
      <c r="A2081" s="24" t="s">
        <v>84</v>
      </c>
      <c r="B2081" s="298" t="s">
        <v>350</v>
      </c>
      <c r="C2081" s="70">
        <v>0</v>
      </c>
      <c r="D2081" s="81">
        <v>0</v>
      </c>
      <c r="E2081" s="70">
        <v>18000</v>
      </c>
      <c r="F2081" s="81">
        <v>18000</v>
      </c>
      <c r="G2081" s="75">
        <v>18000</v>
      </c>
    </row>
    <row r="2082" spans="1:7" s="219" customFormat="1" ht="11.25" x14ac:dyDescent="0.2">
      <c r="A2082" s="18" t="s">
        <v>88</v>
      </c>
      <c r="B2082" s="298" t="s">
        <v>380</v>
      </c>
      <c r="C2082" s="70">
        <v>196500</v>
      </c>
      <c r="D2082" s="81">
        <v>0</v>
      </c>
      <c r="E2082" s="70">
        <v>0</v>
      </c>
      <c r="F2082" s="81">
        <v>0</v>
      </c>
      <c r="G2082" s="75">
        <v>70000</v>
      </c>
    </row>
    <row r="2083" spans="1:7" s="219" customFormat="1" ht="11.25" x14ac:dyDescent="0.2">
      <c r="A2083" s="18" t="s">
        <v>90</v>
      </c>
      <c r="B2083" s="298" t="s">
        <v>395</v>
      </c>
      <c r="C2083" s="70">
        <v>60000</v>
      </c>
      <c r="D2083" s="81">
        <v>220000</v>
      </c>
      <c r="E2083" s="70">
        <v>360000</v>
      </c>
      <c r="F2083" s="81">
        <v>580000</v>
      </c>
      <c r="G2083" s="75">
        <v>133500</v>
      </c>
    </row>
    <row r="2084" spans="1:7" s="219" customFormat="1" ht="11.25" x14ac:dyDescent="0.2">
      <c r="A2084" s="32" t="s">
        <v>100</v>
      </c>
      <c r="B2084" s="298" t="s">
        <v>356</v>
      </c>
      <c r="C2084" s="70">
        <v>24141288</v>
      </c>
      <c r="D2084" s="81">
        <v>3472344</v>
      </c>
      <c r="E2084" s="70">
        <v>3275079.1</v>
      </c>
      <c r="F2084" s="81">
        <v>7747423.0999999996</v>
      </c>
      <c r="G2084" s="75">
        <v>4675800</v>
      </c>
    </row>
    <row r="2085" spans="1:7" s="219" customFormat="1" ht="11.25" x14ac:dyDescent="0.2">
      <c r="A2085" s="18" t="s">
        <v>104</v>
      </c>
      <c r="B2085" s="298" t="s">
        <v>358</v>
      </c>
      <c r="C2085" s="70">
        <v>0</v>
      </c>
      <c r="D2085" s="81">
        <v>0</v>
      </c>
      <c r="E2085" s="70">
        <v>50000</v>
      </c>
      <c r="F2085" s="81">
        <v>50000</v>
      </c>
      <c r="G2085" s="75">
        <v>25000</v>
      </c>
    </row>
    <row r="2086" spans="1:7" s="219" customFormat="1" ht="11.25" x14ac:dyDescent="0.2">
      <c r="A2086" s="18" t="s">
        <v>119</v>
      </c>
      <c r="B2086" s="298" t="s">
        <v>387</v>
      </c>
      <c r="C2086" s="70">
        <v>1100</v>
      </c>
      <c r="D2086" s="81">
        <v>0</v>
      </c>
      <c r="E2086" s="70">
        <v>210000</v>
      </c>
      <c r="F2086" s="81">
        <v>210000</v>
      </c>
      <c r="G2086" s="75">
        <v>155000</v>
      </c>
    </row>
    <row r="2087" spans="1:7" s="219" customFormat="1" ht="22.5" x14ac:dyDescent="0.2">
      <c r="A2087" s="167" t="s">
        <v>511</v>
      </c>
      <c r="B2087" s="298" t="s">
        <v>364</v>
      </c>
      <c r="C2087" s="70">
        <v>0</v>
      </c>
      <c r="D2087" s="81">
        <v>0</v>
      </c>
      <c r="E2087" s="70">
        <v>10000</v>
      </c>
      <c r="F2087" s="81">
        <v>10000</v>
      </c>
      <c r="G2087" s="75">
        <v>10000</v>
      </c>
    </row>
    <row r="2088" spans="1:7" s="219" customFormat="1" ht="11.25" x14ac:dyDescent="0.2">
      <c r="A2088" s="27" t="s">
        <v>124</v>
      </c>
      <c r="B2088" s="301" t="s">
        <v>365</v>
      </c>
      <c r="C2088" s="288">
        <v>10565025.18</v>
      </c>
      <c r="D2088" s="302">
        <v>4762446.34</v>
      </c>
      <c r="E2088" s="288">
        <v>1393784.6600000001</v>
      </c>
      <c r="F2088" s="302">
        <v>6156231</v>
      </c>
      <c r="G2088" s="300">
        <f>2790000+10050000</f>
        <v>12840000</v>
      </c>
    </row>
    <row r="2089" spans="1:7" x14ac:dyDescent="0.25">
      <c r="A2089" s="29"/>
      <c r="B2089" s="30"/>
      <c r="C2089" s="70"/>
      <c r="D2089" s="70"/>
      <c r="E2089" s="70"/>
      <c r="F2089" s="70"/>
      <c r="G2089" s="70"/>
    </row>
    <row r="2090" spans="1:7" x14ac:dyDescent="0.25">
      <c r="A2090" s="29"/>
      <c r="B2090" s="30"/>
      <c r="C2090" s="70"/>
      <c r="D2090" s="70"/>
      <c r="E2090" s="70"/>
      <c r="F2090" s="70"/>
      <c r="G2090" s="70"/>
    </row>
    <row r="2091" spans="1:7" x14ac:dyDescent="0.25">
      <c r="A2091" s="29"/>
      <c r="B2091" s="30"/>
      <c r="C2091" s="70"/>
      <c r="D2091" s="70"/>
      <c r="E2091" s="70"/>
      <c r="F2091" s="70"/>
      <c r="G2091" s="70"/>
    </row>
    <row r="2092" spans="1:7" x14ac:dyDescent="0.25">
      <c r="A2092" s="29"/>
      <c r="B2092" s="30"/>
      <c r="C2092" s="70"/>
      <c r="D2092" s="70"/>
      <c r="E2092" s="70"/>
      <c r="F2092" s="70"/>
      <c r="G2092" s="70"/>
    </row>
    <row r="2093" spans="1:7" x14ac:dyDescent="0.25">
      <c r="A2093" s="29"/>
      <c r="B2093" s="30"/>
      <c r="C2093" s="70"/>
      <c r="D2093" s="70"/>
      <c r="E2093" s="70"/>
      <c r="F2093" s="70"/>
      <c r="G2093" s="70"/>
    </row>
    <row r="2094" spans="1:7" x14ac:dyDescent="0.25">
      <c r="A2094" s="29"/>
      <c r="B2094" s="30"/>
      <c r="C2094" s="70"/>
      <c r="D2094" s="70"/>
      <c r="E2094" s="70"/>
      <c r="F2094" s="70"/>
      <c r="G2094" s="70"/>
    </row>
    <row r="2095" spans="1:7" x14ac:dyDescent="0.25">
      <c r="A2095" s="29"/>
      <c r="B2095" s="30"/>
      <c r="C2095" s="70"/>
      <c r="D2095" s="70"/>
      <c r="E2095" s="70"/>
      <c r="F2095" s="70"/>
      <c r="G2095" s="70"/>
    </row>
    <row r="2096" spans="1:7" ht="24.75" x14ac:dyDescent="0.25">
      <c r="A2096" s="47" t="s">
        <v>175</v>
      </c>
      <c r="B2096" s="48"/>
      <c r="C2096" s="49"/>
      <c r="D2096" s="49"/>
      <c r="E2096" s="49"/>
      <c r="F2096" s="2" t="s">
        <v>181</v>
      </c>
      <c r="G2096" s="49"/>
    </row>
    <row r="2097" spans="1:7" ht="33" x14ac:dyDescent="0.25">
      <c r="A2097" s="50" t="s">
        <v>177</v>
      </c>
      <c r="B2097" s="51"/>
      <c r="C2097" s="52"/>
      <c r="D2097" s="52"/>
      <c r="E2097" s="52"/>
      <c r="F2097" s="52"/>
      <c r="G2097" s="52"/>
    </row>
    <row r="2098" spans="1:7" x14ac:dyDescent="0.25">
      <c r="A2098" s="332" t="s">
        <v>1</v>
      </c>
      <c r="B2098" s="332"/>
      <c r="C2098" s="332"/>
      <c r="D2098" s="332"/>
      <c r="E2098" s="332"/>
      <c r="F2098" s="332"/>
      <c r="G2098" s="332"/>
    </row>
    <row r="2099" spans="1:7" x14ac:dyDescent="0.25">
      <c r="A2099" s="53" t="s">
        <v>2</v>
      </c>
      <c r="B2099" s="328" t="s">
        <v>280</v>
      </c>
      <c r="C2099" s="328"/>
      <c r="D2099" s="328"/>
      <c r="E2099" s="328"/>
      <c r="F2099" s="54"/>
      <c r="G2099" s="54"/>
    </row>
    <row r="2100" spans="1:7" ht="14.45" customHeight="1" x14ac:dyDescent="0.25">
      <c r="A2100" s="91" t="s">
        <v>3</v>
      </c>
      <c r="B2100" s="95" t="s">
        <v>261</v>
      </c>
      <c r="C2100" s="95"/>
      <c r="D2100" s="95"/>
      <c r="E2100" s="95"/>
      <c r="F2100" s="95"/>
      <c r="G2100" s="91"/>
    </row>
    <row r="2101" spans="1:7" x14ac:dyDescent="0.25">
      <c r="A2101" s="72" t="s">
        <v>4</v>
      </c>
      <c r="B2101" s="55"/>
      <c r="C2101" s="5"/>
      <c r="D2101" s="5"/>
      <c r="E2101" s="5"/>
      <c r="F2101" s="5"/>
      <c r="G2101" s="5"/>
    </row>
    <row r="2102" spans="1:7" x14ac:dyDescent="0.25">
      <c r="A2102" s="6"/>
      <c r="B2102" s="12"/>
      <c r="C2102" s="9"/>
      <c r="D2102" s="335" t="s">
        <v>6</v>
      </c>
      <c r="E2102" s="336"/>
      <c r="F2102" s="335"/>
      <c r="G2102" s="7"/>
    </row>
    <row r="2103" spans="1:7" ht="31.5" x14ac:dyDescent="0.25">
      <c r="A2103" s="10" t="s">
        <v>7</v>
      </c>
      <c r="B2103" s="11" t="s">
        <v>8</v>
      </c>
      <c r="C2103" s="221" t="s">
        <v>9</v>
      </c>
      <c r="D2103" s="12" t="s">
        <v>10</v>
      </c>
      <c r="E2103" s="56" t="s">
        <v>11</v>
      </c>
      <c r="F2103" s="12" t="s">
        <v>12</v>
      </c>
      <c r="G2103" s="222" t="s">
        <v>13</v>
      </c>
    </row>
    <row r="2104" spans="1:7" x14ac:dyDescent="0.25">
      <c r="A2104" s="57" t="s">
        <v>14</v>
      </c>
      <c r="B2104" s="58" t="s">
        <v>15</v>
      </c>
      <c r="C2104" s="59" t="s">
        <v>16</v>
      </c>
      <c r="D2104" s="58" t="s">
        <v>17</v>
      </c>
      <c r="E2104" s="60" t="s">
        <v>18</v>
      </c>
      <c r="F2104" s="59" t="s">
        <v>19</v>
      </c>
      <c r="G2104" s="58" t="s">
        <v>20</v>
      </c>
    </row>
    <row r="2105" spans="1:7" s="219" customFormat="1" ht="11.25" x14ac:dyDescent="0.2">
      <c r="A2105" s="31" t="s">
        <v>125</v>
      </c>
      <c r="B2105" s="297" t="s">
        <v>367</v>
      </c>
      <c r="C2105" s="295">
        <v>1410825.02</v>
      </c>
      <c r="D2105" s="299">
        <v>352720</v>
      </c>
      <c r="E2105" s="295">
        <v>621146.19999999995</v>
      </c>
      <c r="F2105" s="299">
        <v>973866.2</v>
      </c>
      <c r="G2105" s="296">
        <v>835500</v>
      </c>
    </row>
    <row r="2106" spans="1:7" x14ac:dyDescent="0.25">
      <c r="A2106" s="18"/>
      <c r="B2106" s="17"/>
      <c r="C2106" s="70"/>
      <c r="D2106" s="81"/>
      <c r="E2106" s="70"/>
      <c r="F2106" s="81"/>
      <c r="G2106" s="75"/>
    </row>
    <row r="2107" spans="1:7" x14ac:dyDescent="0.25">
      <c r="A2107" s="26" t="s">
        <v>263</v>
      </c>
      <c r="B2107" s="25"/>
      <c r="C2107" s="74">
        <f>SUM(C2075:C2105)</f>
        <v>39461076.480000004</v>
      </c>
      <c r="D2107" s="310">
        <f>SUM(D2075:D2105)</f>
        <v>9261494.6600000001</v>
      </c>
      <c r="E2107" s="74">
        <f>SUM(E2075:E2105)</f>
        <v>8689025.6399999987</v>
      </c>
      <c r="F2107" s="310">
        <f>SUM(F2075:F2105)</f>
        <v>18950520.300000001</v>
      </c>
      <c r="G2107" s="309">
        <f>SUM(G2075:G2105)</f>
        <v>24101315</v>
      </c>
    </row>
    <row r="2108" spans="1:7" x14ac:dyDescent="0.25">
      <c r="A2108" s="26" t="s">
        <v>126</v>
      </c>
      <c r="B2108" s="25"/>
      <c r="C2108" s="14"/>
      <c r="D2108" s="13"/>
      <c r="E2108" s="14"/>
      <c r="F2108" s="13"/>
      <c r="G2108" s="15"/>
    </row>
    <row r="2109" spans="1:7" s="219" customFormat="1" ht="11.25" x14ac:dyDescent="0.2">
      <c r="A2109" s="18" t="s">
        <v>137</v>
      </c>
      <c r="B2109" s="298" t="s">
        <v>138</v>
      </c>
      <c r="C2109" s="70">
        <v>0</v>
      </c>
      <c r="D2109" s="81">
        <v>0</v>
      </c>
      <c r="E2109" s="70">
        <v>0</v>
      </c>
      <c r="F2109" s="81">
        <v>0</v>
      </c>
      <c r="G2109" s="75">
        <v>700000</v>
      </c>
    </row>
    <row r="2110" spans="1:7" s="219" customFormat="1" ht="11.25" x14ac:dyDescent="0.2">
      <c r="A2110" s="18" t="s">
        <v>147</v>
      </c>
      <c r="B2110" s="298" t="s">
        <v>383</v>
      </c>
      <c r="C2110" s="70">
        <v>48500</v>
      </c>
      <c r="D2110" s="81">
        <v>0</v>
      </c>
      <c r="E2110" s="70">
        <v>50000</v>
      </c>
      <c r="F2110" s="81">
        <v>50000</v>
      </c>
      <c r="G2110" s="75">
        <v>70000</v>
      </c>
    </row>
    <row r="2111" spans="1:7" s="219" customFormat="1" ht="11.25" x14ac:dyDescent="0.2">
      <c r="A2111" s="18" t="s">
        <v>157</v>
      </c>
      <c r="B2111" s="298" t="s">
        <v>158</v>
      </c>
      <c r="C2111" s="70">
        <v>0</v>
      </c>
      <c r="D2111" s="81">
        <v>0</v>
      </c>
      <c r="E2111" s="70">
        <v>0</v>
      </c>
      <c r="F2111" s="81">
        <v>0</v>
      </c>
      <c r="G2111" s="75">
        <v>256500</v>
      </c>
    </row>
    <row r="2112" spans="1:7" x14ac:dyDescent="0.25">
      <c r="A2112" s="18"/>
      <c r="B2112" s="25"/>
      <c r="C2112" s="71"/>
      <c r="D2112" s="23"/>
      <c r="E2112" s="70"/>
      <c r="F2112" s="81"/>
      <c r="G2112" s="119"/>
    </row>
    <row r="2113" spans="1:7" x14ac:dyDescent="0.25">
      <c r="A2113" s="26" t="s">
        <v>196</v>
      </c>
      <c r="B2113" s="25"/>
      <c r="C2113" s="78">
        <f>SUM(C2109:C2112)</f>
        <v>48500</v>
      </c>
      <c r="D2113" s="79">
        <f>SUM(D2109:D2112)</f>
        <v>0</v>
      </c>
      <c r="E2113" s="78">
        <f>SUM(E2109:E2112)</f>
        <v>50000</v>
      </c>
      <c r="F2113" s="79">
        <f>SUM(F2109:F2112)</f>
        <v>50000</v>
      </c>
      <c r="G2113" s="80">
        <f>SUM(G2109:G2112)</f>
        <v>1026500</v>
      </c>
    </row>
    <row r="2114" spans="1:7" x14ac:dyDescent="0.25">
      <c r="A2114" s="26"/>
      <c r="B2114" s="25"/>
      <c r="C2114" s="78"/>
      <c r="D2114" s="79"/>
      <c r="E2114" s="78"/>
      <c r="F2114" s="79"/>
      <c r="G2114" s="80"/>
    </row>
    <row r="2115" spans="1:7" x14ac:dyDescent="0.25">
      <c r="A2115" s="38" t="s">
        <v>185</v>
      </c>
      <c r="B2115" s="120"/>
      <c r="C2115" s="83">
        <f>C2073+C2107+C2113</f>
        <v>44686648.660000004</v>
      </c>
      <c r="D2115" s="83">
        <f>D2073+D2107+D2113</f>
        <v>11682630.310000001</v>
      </c>
      <c r="E2115" s="84">
        <f>E2073+E2107+E2113</f>
        <v>12850060.709999999</v>
      </c>
      <c r="F2115" s="83">
        <f>F2073+F2107+F2113</f>
        <v>25532691.02</v>
      </c>
      <c r="G2115" s="85">
        <f>G2073+G2107+G2113</f>
        <v>32622737.050000001</v>
      </c>
    </row>
    <row r="2116" spans="1:7" x14ac:dyDescent="0.25">
      <c r="A2116" s="39"/>
      <c r="B2116" s="42"/>
      <c r="C2116" s="240"/>
      <c r="D2116" s="240"/>
      <c r="E2116" s="240"/>
      <c r="F2116" s="240"/>
      <c r="G2116" s="227"/>
    </row>
    <row r="2117" spans="1:7" x14ac:dyDescent="0.25">
      <c r="A2117" s="24" t="s">
        <v>165</v>
      </c>
      <c r="B2117" s="42"/>
      <c r="C2117" s="40"/>
      <c r="D2117" s="40"/>
      <c r="E2117" s="40"/>
      <c r="F2117" s="40"/>
      <c r="G2117" s="41"/>
    </row>
    <row r="2118" spans="1:7" x14ac:dyDescent="0.25">
      <c r="A2118" s="39"/>
      <c r="B2118" s="42"/>
      <c r="C2118" s="40"/>
      <c r="D2118" s="40"/>
      <c r="E2118" s="40"/>
      <c r="F2118" s="40"/>
      <c r="G2118" s="41"/>
    </row>
    <row r="2119" spans="1:7" ht="23.25" x14ac:dyDescent="0.25">
      <c r="A2119" s="39" t="s">
        <v>166</v>
      </c>
      <c r="B2119" s="42" t="s">
        <v>167</v>
      </c>
      <c r="C2119" s="40"/>
      <c r="D2119" s="40"/>
      <c r="E2119" s="43" t="s">
        <v>168</v>
      </c>
      <c r="F2119" s="14"/>
      <c r="G2119" s="41"/>
    </row>
    <row r="2120" spans="1:7" x14ac:dyDescent="0.25">
      <c r="A2120" s="39"/>
      <c r="B2120" s="42"/>
      <c r="C2120" s="40"/>
      <c r="D2120" s="40"/>
      <c r="E2120" s="43"/>
      <c r="F2120" s="14"/>
      <c r="G2120" s="41"/>
    </row>
    <row r="2121" spans="1:7" ht="33" x14ac:dyDescent="0.25">
      <c r="A2121" s="99" t="s">
        <v>264</v>
      </c>
      <c r="C2121" s="337" t="s">
        <v>187</v>
      </c>
      <c r="D2121" s="337"/>
      <c r="E2121" s="14"/>
      <c r="F2121" s="337" t="s">
        <v>188</v>
      </c>
      <c r="G2121" s="338"/>
    </row>
    <row r="2122" spans="1:7" x14ac:dyDescent="0.25">
      <c r="A2122" s="118"/>
      <c r="B2122" s="89"/>
      <c r="C2122" s="45"/>
      <c r="D2122" s="45"/>
      <c r="E2122" s="45"/>
      <c r="F2122" s="45"/>
      <c r="G2122" s="46"/>
    </row>
    <row r="2137" spans="1:7" ht="24.75" x14ac:dyDescent="0.25">
      <c r="A2137" s="47" t="s">
        <v>175</v>
      </c>
      <c r="B2137" s="48"/>
      <c r="C2137" s="49"/>
      <c r="D2137" s="49"/>
      <c r="E2137" s="49"/>
      <c r="F2137" s="2" t="s">
        <v>176</v>
      </c>
      <c r="G2137" s="49"/>
    </row>
    <row r="2138" spans="1:7" ht="33" x14ac:dyDescent="0.25">
      <c r="A2138" s="50" t="s">
        <v>177</v>
      </c>
      <c r="B2138" s="51"/>
      <c r="C2138" s="52"/>
      <c r="D2138" s="52"/>
      <c r="E2138" s="52"/>
      <c r="F2138" s="52"/>
      <c r="G2138" s="52"/>
    </row>
    <row r="2139" spans="1:7" x14ac:dyDescent="0.25">
      <c r="A2139" s="332" t="s">
        <v>1</v>
      </c>
      <c r="B2139" s="332"/>
      <c r="C2139" s="332"/>
      <c r="D2139" s="332"/>
      <c r="E2139" s="332"/>
      <c r="F2139" s="332"/>
      <c r="G2139" s="332"/>
    </row>
    <row r="2140" spans="1:7" x14ac:dyDescent="0.25">
      <c r="A2140" s="53" t="s">
        <v>2</v>
      </c>
      <c r="B2140" s="328" t="s">
        <v>280</v>
      </c>
      <c r="C2140" s="328"/>
      <c r="D2140" s="328"/>
      <c r="E2140" s="328"/>
      <c r="F2140" s="54"/>
      <c r="G2140" s="54"/>
    </row>
    <row r="2141" spans="1:7" x14ac:dyDescent="0.25">
      <c r="A2141" s="72" t="s">
        <v>3</v>
      </c>
      <c r="B2141" s="339" t="s">
        <v>265</v>
      </c>
      <c r="C2141" s="339"/>
      <c r="D2141" s="339"/>
      <c r="E2141" s="339"/>
      <c r="F2141" s="91"/>
      <c r="G2141" s="91"/>
    </row>
    <row r="2142" spans="1:7" x14ac:dyDescent="0.25">
      <c r="A2142" s="72" t="s">
        <v>4</v>
      </c>
      <c r="B2142" s="55"/>
      <c r="C2142" s="5"/>
      <c r="D2142" s="5"/>
      <c r="E2142" s="5"/>
      <c r="F2142" s="5"/>
      <c r="G2142" s="5"/>
    </row>
    <row r="2143" spans="1:7" x14ac:dyDescent="0.25">
      <c r="A2143" s="6"/>
      <c r="B2143" s="12"/>
      <c r="C2143" s="9"/>
      <c r="D2143" s="335" t="s">
        <v>6</v>
      </c>
      <c r="E2143" s="336"/>
      <c r="F2143" s="335"/>
      <c r="G2143" s="7"/>
    </row>
    <row r="2144" spans="1:7" ht="31.5" x14ac:dyDescent="0.25">
      <c r="A2144" s="10" t="s">
        <v>7</v>
      </c>
      <c r="B2144" s="11" t="s">
        <v>8</v>
      </c>
      <c r="C2144" s="221" t="s">
        <v>9</v>
      </c>
      <c r="D2144" s="12" t="s">
        <v>10</v>
      </c>
      <c r="E2144" s="56" t="s">
        <v>11</v>
      </c>
      <c r="F2144" s="12" t="s">
        <v>12</v>
      </c>
      <c r="G2144" s="222" t="s">
        <v>13</v>
      </c>
    </row>
    <row r="2145" spans="1:7" x14ac:dyDescent="0.25">
      <c r="A2145" s="57" t="s">
        <v>14</v>
      </c>
      <c r="B2145" s="58" t="s">
        <v>15</v>
      </c>
      <c r="C2145" s="59" t="s">
        <v>16</v>
      </c>
      <c r="D2145" s="58" t="s">
        <v>17</v>
      </c>
      <c r="E2145" s="60" t="s">
        <v>18</v>
      </c>
      <c r="F2145" s="59" t="s">
        <v>19</v>
      </c>
      <c r="G2145" s="58" t="s">
        <v>20</v>
      </c>
    </row>
    <row r="2146" spans="1:7" x14ac:dyDescent="0.25">
      <c r="A2146" s="61" t="s">
        <v>21</v>
      </c>
      <c r="B2146" s="62"/>
      <c r="C2146" s="63"/>
      <c r="D2146" s="64"/>
      <c r="E2146" s="63"/>
      <c r="F2146" s="64"/>
      <c r="G2146" s="65"/>
    </row>
    <row r="2147" spans="1:7" x14ac:dyDescent="0.25">
      <c r="A2147" s="66" t="s">
        <v>22</v>
      </c>
      <c r="B2147" s="25"/>
      <c r="C2147" s="14"/>
      <c r="D2147" s="13"/>
      <c r="E2147" s="14"/>
      <c r="F2147" s="13"/>
      <c r="G2147" s="15"/>
    </row>
    <row r="2148" spans="1:7" s="164" customFormat="1" ht="22.5" x14ac:dyDescent="0.2">
      <c r="A2148" s="167" t="s">
        <v>281</v>
      </c>
      <c r="B2148" s="168" t="s">
        <v>325</v>
      </c>
      <c r="C2148" s="169">
        <v>2835822</v>
      </c>
      <c r="D2148" s="170">
        <v>1424472</v>
      </c>
      <c r="E2148" s="169">
        <v>2589608</v>
      </c>
      <c r="F2148" s="170">
        <v>4014080</v>
      </c>
      <c r="G2148" s="171">
        <v>3491532</v>
      </c>
    </row>
    <row r="2149" spans="1:7" s="164" customFormat="1" ht="22.5" x14ac:dyDescent="0.2">
      <c r="A2149" s="167" t="s">
        <v>282</v>
      </c>
      <c r="B2149" s="168" t="s">
        <v>326</v>
      </c>
      <c r="C2149" s="169">
        <v>926492.52</v>
      </c>
      <c r="D2149" s="170">
        <v>462674.7</v>
      </c>
      <c r="E2149" s="169">
        <v>28725.299999999988</v>
      </c>
      <c r="F2149" s="170">
        <v>491400</v>
      </c>
      <c r="G2149" s="224">
        <v>767151</v>
      </c>
    </row>
    <row r="2150" spans="1:7" s="164" customFormat="1" ht="22.5" x14ac:dyDescent="0.2">
      <c r="A2150" s="167" t="s">
        <v>283</v>
      </c>
      <c r="B2150" s="168" t="s">
        <v>327</v>
      </c>
      <c r="C2150" s="169">
        <v>312000</v>
      </c>
      <c r="D2150" s="170">
        <v>156000</v>
      </c>
      <c r="E2150" s="169">
        <v>120000</v>
      </c>
      <c r="F2150" s="170">
        <v>276000</v>
      </c>
      <c r="G2150" s="171">
        <v>336000</v>
      </c>
    </row>
    <row r="2151" spans="1:7" s="164" customFormat="1" ht="22.5" x14ac:dyDescent="0.2">
      <c r="A2151" s="167" t="s">
        <v>284</v>
      </c>
      <c r="B2151" s="168" t="s">
        <v>328</v>
      </c>
      <c r="C2151" s="169">
        <v>81000</v>
      </c>
      <c r="D2151" s="170">
        <v>40500</v>
      </c>
      <c r="E2151" s="169">
        <v>101250</v>
      </c>
      <c r="F2151" s="170">
        <v>141750</v>
      </c>
      <c r="G2151" s="171">
        <v>91800</v>
      </c>
    </row>
    <row r="2152" spans="1:7" s="164" customFormat="1" ht="22.5" x14ac:dyDescent="0.2">
      <c r="A2152" s="167" t="s">
        <v>285</v>
      </c>
      <c r="B2152" s="168" t="s">
        <v>329</v>
      </c>
      <c r="C2152" s="169">
        <v>81000</v>
      </c>
      <c r="D2152" s="170">
        <v>40500</v>
      </c>
      <c r="E2152" s="169">
        <v>101250</v>
      </c>
      <c r="F2152" s="170">
        <v>141750</v>
      </c>
      <c r="G2152" s="171">
        <v>91800</v>
      </c>
    </row>
    <row r="2153" spans="1:7" s="164" customFormat="1" ht="22.5" x14ac:dyDescent="0.2">
      <c r="A2153" s="167" t="s">
        <v>286</v>
      </c>
      <c r="B2153" s="168" t="s">
        <v>330</v>
      </c>
      <c r="C2153" s="169">
        <v>78000</v>
      </c>
      <c r="D2153" s="170">
        <v>78000</v>
      </c>
      <c r="E2153" s="169">
        <v>0</v>
      </c>
      <c r="F2153" s="170">
        <v>78000</v>
      </c>
      <c r="G2153" s="171">
        <v>98000</v>
      </c>
    </row>
    <row r="2154" spans="1:7" s="164" customFormat="1" ht="22.5" x14ac:dyDescent="0.2">
      <c r="A2154" s="167" t="s">
        <v>287</v>
      </c>
      <c r="B2154" s="168" t="s">
        <v>463</v>
      </c>
      <c r="C2154" s="169">
        <v>13500</v>
      </c>
      <c r="D2154" s="170">
        <v>9000</v>
      </c>
      <c r="E2154" s="169">
        <v>22500</v>
      </c>
      <c r="F2154" s="170">
        <v>31500</v>
      </c>
      <c r="G2154" s="175">
        <v>0</v>
      </c>
    </row>
    <row r="2155" spans="1:7" s="164" customFormat="1" ht="22.5" x14ac:dyDescent="0.2">
      <c r="A2155" s="167" t="s">
        <v>288</v>
      </c>
      <c r="B2155" s="168" t="s">
        <v>464</v>
      </c>
      <c r="C2155" s="169">
        <v>1350</v>
      </c>
      <c r="D2155" s="170">
        <v>900</v>
      </c>
      <c r="E2155" s="169">
        <v>2250</v>
      </c>
      <c r="F2155" s="170">
        <v>3150</v>
      </c>
      <c r="G2155" s="175">
        <v>0</v>
      </c>
    </row>
    <row r="2156" spans="1:7" s="164" customFormat="1" ht="22.5" x14ac:dyDescent="0.2">
      <c r="A2156" s="167" t="s">
        <v>289</v>
      </c>
      <c r="B2156" s="168" t="s">
        <v>331</v>
      </c>
      <c r="C2156" s="169">
        <v>0</v>
      </c>
      <c r="D2156" s="170">
        <v>0</v>
      </c>
      <c r="E2156" s="169">
        <v>38500</v>
      </c>
      <c r="F2156" s="170">
        <v>38500</v>
      </c>
      <c r="G2156" s="175">
        <v>0</v>
      </c>
    </row>
    <row r="2157" spans="1:7" s="164" customFormat="1" ht="22.5" x14ac:dyDescent="0.2">
      <c r="A2157" s="167" t="s">
        <v>290</v>
      </c>
      <c r="B2157" s="168" t="s">
        <v>465</v>
      </c>
      <c r="C2157" s="169">
        <v>95628.6</v>
      </c>
      <c r="D2157" s="170">
        <v>47814.3</v>
      </c>
      <c r="E2157" s="169">
        <v>204360.3</v>
      </c>
      <c r="F2157" s="170">
        <v>252174.6</v>
      </c>
      <c r="G2157" s="175">
        <v>0</v>
      </c>
    </row>
    <row r="2158" spans="1:7" s="164" customFormat="1" ht="22.5" x14ac:dyDescent="0.2">
      <c r="A2158" s="167" t="s">
        <v>291</v>
      </c>
      <c r="B2158" s="168" t="s">
        <v>332</v>
      </c>
      <c r="C2158" s="169">
        <v>2300</v>
      </c>
      <c r="D2158" s="170">
        <v>7353.54</v>
      </c>
      <c r="E2158" s="169">
        <v>92646.46</v>
      </c>
      <c r="F2158" s="170">
        <v>100000</v>
      </c>
      <c r="G2158" s="171">
        <v>100000</v>
      </c>
    </row>
    <row r="2159" spans="1:7" s="164" customFormat="1" ht="22.5" x14ac:dyDescent="0.2">
      <c r="A2159" s="167" t="s">
        <v>292</v>
      </c>
      <c r="B2159" s="168" t="s">
        <v>333</v>
      </c>
      <c r="C2159" s="169">
        <v>637166</v>
      </c>
      <c r="D2159" s="170">
        <v>319312</v>
      </c>
      <c r="E2159" s="169">
        <v>483658</v>
      </c>
      <c r="F2159" s="170">
        <v>802970</v>
      </c>
      <c r="G2159" s="224">
        <v>731090.25</v>
      </c>
    </row>
    <row r="2160" spans="1:7" s="164" customFormat="1" ht="22.5" x14ac:dyDescent="0.2">
      <c r="A2160" s="167" t="s">
        <v>293</v>
      </c>
      <c r="B2160" s="168" t="s">
        <v>334</v>
      </c>
      <c r="C2160" s="169">
        <v>65000</v>
      </c>
      <c r="D2160" s="170">
        <v>0</v>
      </c>
      <c r="E2160" s="169">
        <v>57500</v>
      </c>
      <c r="F2160" s="170">
        <v>57500</v>
      </c>
      <c r="G2160" s="224">
        <v>61250</v>
      </c>
    </row>
    <row r="2161" spans="1:7" s="164" customFormat="1" ht="22.5" x14ac:dyDescent="0.2">
      <c r="A2161" s="167" t="s">
        <v>294</v>
      </c>
      <c r="B2161" s="168" t="s">
        <v>335</v>
      </c>
      <c r="C2161" s="169">
        <v>223296.57</v>
      </c>
      <c r="D2161" s="170">
        <v>0</v>
      </c>
      <c r="E2161" s="169">
        <v>0</v>
      </c>
      <c r="F2161" s="170">
        <v>0</v>
      </c>
      <c r="G2161" s="175">
        <v>0</v>
      </c>
    </row>
    <row r="2162" spans="1:7" s="164" customFormat="1" ht="22.5" x14ac:dyDescent="0.2">
      <c r="A2162" s="167" t="s">
        <v>295</v>
      </c>
      <c r="B2162" s="168" t="s">
        <v>336</v>
      </c>
      <c r="C2162" s="169">
        <v>458234.64</v>
      </c>
      <c r="D2162" s="170">
        <v>229904.64000000001</v>
      </c>
      <c r="E2162" s="169">
        <v>350138.28</v>
      </c>
      <c r="F2162" s="170">
        <v>580042.92000000004</v>
      </c>
      <c r="G2162" s="224">
        <v>511041.96</v>
      </c>
    </row>
    <row r="2163" spans="1:7" s="164" customFormat="1" ht="22.5" x14ac:dyDescent="0.2">
      <c r="A2163" s="167" t="s">
        <v>296</v>
      </c>
      <c r="B2163" s="168" t="s">
        <v>337</v>
      </c>
      <c r="C2163" s="169">
        <v>15600</v>
      </c>
      <c r="D2163" s="170">
        <v>14300</v>
      </c>
      <c r="E2163" s="169">
        <v>-500</v>
      </c>
      <c r="F2163" s="170">
        <v>13800</v>
      </c>
      <c r="G2163" s="224">
        <v>29400</v>
      </c>
    </row>
    <row r="2164" spans="1:7" s="164" customFormat="1" ht="22.5" x14ac:dyDescent="0.2">
      <c r="A2164" s="167" t="s">
        <v>297</v>
      </c>
      <c r="B2164" s="168" t="s">
        <v>338</v>
      </c>
      <c r="C2164" s="169">
        <v>74043.12</v>
      </c>
      <c r="D2164" s="170">
        <v>47896.92</v>
      </c>
      <c r="E2164" s="169">
        <v>72945.48</v>
      </c>
      <c r="F2164" s="170">
        <v>120842.4</v>
      </c>
      <c r="G2164" s="224">
        <v>106467.07</v>
      </c>
    </row>
    <row r="2165" spans="1:7" s="164" customFormat="1" ht="22.5" x14ac:dyDescent="0.2">
      <c r="A2165" s="167" t="s">
        <v>298</v>
      </c>
      <c r="B2165" s="168" t="s">
        <v>339</v>
      </c>
      <c r="C2165" s="169">
        <v>15600</v>
      </c>
      <c r="D2165" s="170">
        <v>7800</v>
      </c>
      <c r="E2165" s="169">
        <v>6000</v>
      </c>
      <c r="F2165" s="170">
        <v>13800</v>
      </c>
      <c r="G2165" s="224">
        <v>14700</v>
      </c>
    </row>
    <row r="2166" spans="1:7" s="164" customFormat="1" ht="11.25" x14ac:dyDescent="0.2">
      <c r="A2166" s="235" t="s">
        <v>421</v>
      </c>
      <c r="B2166" s="168"/>
      <c r="C2166" s="169"/>
      <c r="D2166" s="170"/>
      <c r="E2166" s="169"/>
      <c r="F2166" s="170"/>
      <c r="G2166" s="225"/>
    </row>
    <row r="2167" spans="1:7" s="164" customFormat="1" ht="11.25" x14ac:dyDescent="0.2">
      <c r="A2167" s="282" t="s">
        <v>408</v>
      </c>
      <c r="B2167" s="191" t="s">
        <v>274</v>
      </c>
      <c r="C2167" s="275">
        <v>0</v>
      </c>
      <c r="D2167" s="228">
        <v>0</v>
      </c>
      <c r="E2167" s="275">
        <v>0</v>
      </c>
      <c r="F2167" s="228">
        <v>0</v>
      </c>
      <c r="G2167" s="175">
        <v>0</v>
      </c>
    </row>
    <row r="2168" spans="1:7" s="164" customFormat="1" ht="11.25" x14ac:dyDescent="0.2">
      <c r="A2168" s="167" t="s">
        <v>468</v>
      </c>
      <c r="B2168" s="179" t="s">
        <v>56</v>
      </c>
      <c r="C2168" s="209">
        <v>24797.17</v>
      </c>
      <c r="D2168" s="228">
        <v>0</v>
      </c>
      <c r="E2168" s="209">
        <f>F2168-D2168</f>
        <v>134150.16</v>
      </c>
      <c r="F2168" s="192">
        <v>134150.16</v>
      </c>
      <c r="G2168" s="171">
        <v>90650.47</v>
      </c>
    </row>
    <row r="2169" spans="1:7" s="164" customFormat="1" ht="11.25" x14ac:dyDescent="0.2">
      <c r="A2169" s="167" t="s">
        <v>410</v>
      </c>
      <c r="B2169" s="179" t="s">
        <v>58</v>
      </c>
      <c r="C2169" s="275">
        <v>0</v>
      </c>
      <c r="D2169" s="228">
        <v>0</v>
      </c>
      <c r="E2169" s="209">
        <f>F2169-D2169</f>
        <v>5069.58</v>
      </c>
      <c r="F2169" s="192">
        <v>5069.58</v>
      </c>
      <c r="G2169" s="171">
        <v>3690.89</v>
      </c>
    </row>
    <row r="2170" spans="1:7" s="164" customFormat="1" ht="13.5" x14ac:dyDescent="0.2">
      <c r="A2170" s="167" t="s">
        <v>411</v>
      </c>
      <c r="B2170" s="179" t="s">
        <v>60</v>
      </c>
      <c r="C2170" s="281">
        <v>10000</v>
      </c>
      <c r="D2170" s="233">
        <v>0</v>
      </c>
      <c r="E2170" s="281">
        <v>0</v>
      </c>
      <c r="F2170" s="233">
        <v>0</v>
      </c>
      <c r="G2170" s="280">
        <v>0</v>
      </c>
    </row>
    <row r="2171" spans="1:7" x14ac:dyDescent="0.25">
      <c r="A2171" s="24"/>
      <c r="B2171" s="17"/>
      <c r="C2171" s="70"/>
      <c r="D2171" s="23"/>
      <c r="E2171" s="93"/>
      <c r="F2171" s="23"/>
      <c r="G2171" s="271"/>
    </row>
    <row r="2172" spans="1:7" x14ac:dyDescent="0.25">
      <c r="A2172" s="26" t="s">
        <v>202</v>
      </c>
      <c r="B2172" s="25"/>
      <c r="C2172" s="78">
        <f>SUM(C2148:C2171)</f>
        <v>5950830.6199999992</v>
      </c>
      <c r="D2172" s="79">
        <f>SUM(D2148:D2171)</f>
        <v>2886428.1</v>
      </c>
      <c r="E2172" s="78">
        <f>SUM(E2148:E2171)</f>
        <v>4410051.5600000005</v>
      </c>
      <c r="F2172" s="79">
        <f>SUM(F2148:F2171)</f>
        <v>7296479.6600000001</v>
      </c>
      <c r="G2172" s="80">
        <f>SUM(G2148:G2171)</f>
        <v>6524573.6399999997</v>
      </c>
    </row>
    <row r="2173" spans="1:7" x14ac:dyDescent="0.25">
      <c r="A2173" s="69" t="s">
        <v>262</v>
      </c>
      <c r="B2173" s="25"/>
      <c r="C2173" s="14"/>
      <c r="D2173" s="13"/>
      <c r="E2173" s="14"/>
      <c r="F2173" s="13"/>
      <c r="G2173" s="15"/>
    </row>
    <row r="2174" spans="1:7" s="219" customFormat="1" ht="11.25" x14ac:dyDescent="0.2">
      <c r="A2174" s="18" t="s">
        <v>62</v>
      </c>
      <c r="B2174" s="298" t="s">
        <v>341</v>
      </c>
      <c r="C2174" s="70">
        <v>284381.96000000002</v>
      </c>
      <c r="D2174" s="81">
        <v>56944.24</v>
      </c>
      <c r="E2174" s="70">
        <v>70555.760000000009</v>
      </c>
      <c r="F2174" s="81">
        <v>127500</v>
      </c>
      <c r="G2174" s="75">
        <v>160000</v>
      </c>
    </row>
    <row r="2175" spans="1:7" s="219" customFormat="1" ht="11.25" x14ac:dyDescent="0.2">
      <c r="A2175" s="18" t="s">
        <v>64</v>
      </c>
      <c r="B2175" s="298" t="s">
        <v>343</v>
      </c>
      <c r="C2175" s="70">
        <v>226645.46</v>
      </c>
      <c r="D2175" s="81">
        <v>61600</v>
      </c>
      <c r="E2175" s="70">
        <v>430900</v>
      </c>
      <c r="F2175" s="81">
        <v>492500</v>
      </c>
      <c r="G2175" s="75">
        <v>450000</v>
      </c>
    </row>
    <row r="2176" spans="1:7" s="219" customFormat="1" ht="11.25" x14ac:dyDescent="0.2">
      <c r="A2176" s="18" t="s">
        <v>66</v>
      </c>
      <c r="B2176" s="298" t="s">
        <v>345</v>
      </c>
      <c r="C2176" s="70">
        <v>64390</v>
      </c>
      <c r="D2176" s="81">
        <v>0</v>
      </c>
      <c r="E2176" s="70">
        <v>161500</v>
      </c>
      <c r="F2176" s="81">
        <v>161500</v>
      </c>
      <c r="G2176" s="75">
        <v>150000</v>
      </c>
    </row>
    <row r="2177" spans="1:7" s="219" customFormat="1" ht="11.25" x14ac:dyDescent="0.2">
      <c r="A2177" s="18" t="s">
        <v>69</v>
      </c>
      <c r="B2177" s="298" t="s">
        <v>445</v>
      </c>
      <c r="C2177" s="70">
        <v>100000</v>
      </c>
      <c r="D2177" s="81">
        <v>149950</v>
      </c>
      <c r="E2177" s="70">
        <v>100050</v>
      </c>
      <c r="F2177" s="81">
        <v>250000</v>
      </c>
      <c r="G2177" s="75">
        <v>200000</v>
      </c>
    </row>
    <row r="2178" spans="1:7" s="219" customFormat="1" ht="11.25" x14ac:dyDescent="0.2">
      <c r="A2178" s="18" t="s">
        <v>75</v>
      </c>
      <c r="B2178" s="298" t="s">
        <v>347</v>
      </c>
      <c r="C2178" s="70">
        <v>132260.48000000001</v>
      </c>
      <c r="D2178" s="81">
        <v>29924</v>
      </c>
      <c r="E2178" s="70">
        <v>55076</v>
      </c>
      <c r="F2178" s="81">
        <v>85000</v>
      </c>
      <c r="G2178" s="75">
        <v>150000</v>
      </c>
    </row>
    <row r="2179" spans="1:7" s="219" customFormat="1" ht="11.25" x14ac:dyDescent="0.2">
      <c r="A2179" s="18" t="s">
        <v>76</v>
      </c>
      <c r="B2179" s="298" t="s">
        <v>444</v>
      </c>
      <c r="C2179" s="70">
        <v>916076</v>
      </c>
      <c r="D2179" s="81">
        <v>946830</v>
      </c>
      <c r="E2179" s="70">
        <v>753170</v>
      </c>
      <c r="F2179" s="81">
        <v>1700000</v>
      </c>
      <c r="G2179" s="75">
        <v>1700000</v>
      </c>
    </row>
    <row r="2180" spans="1:7" s="219" customFormat="1" ht="11.25" x14ac:dyDescent="0.2">
      <c r="A2180" s="18" t="s">
        <v>78</v>
      </c>
      <c r="B2180" s="298" t="s">
        <v>348</v>
      </c>
      <c r="C2180" s="70">
        <v>15344</v>
      </c>
      <c r="D2180" s="81">
        <v>198441</v>
      </c>
      <c r="E2180" s="70">
        <v>226559</v>
      </c>
      <c r="F2180" s="81">
        <v>425000</v>
      </c>
      <c r="G2180" s="75">
        <v>350000</v>
      </c>
    </row>
    <row r="2181" spans="1:7" s="219" customFormat="1" ht="11.25" x14ac:dyDescent="0.2">
      <c r="A2181" s="24" t="s">
        <v>84</v>
      </c>
      <c r="B2181" s="298" t="s">
        <v>350</v>
      </c>
      <c r="C2181" s="70">
        <v>14885</v>
      </c>
      <c r="D2181" s="81">
        <v>9170</v>
      </c>
      <c r="E2181" s="70">
        <v>16330</v>
      </c>
      <c r="F2181" s="81">
        <v>25500</v>
      </c>
      <c r="G2181" s="75">
        <v>18000</v>
      </c>
    </row>
    <row r="2182" spans="1:7" s="219" customFormat="1" ht="11.25" x14ac:dyDescent="0.2">
      <c r="A2182" s="18" t="s">
        <v>85</v>
      </c>
      <c r="B2182" s="298" t="s">
        <v>351</v>
      </c>
      <c r="C2182" s="70">
        <v>7208.49</v>
      </c>
      <c r="D2182" s="81">
        <v>0</v>
      </c>
      <c r="E2182" s="70">
        <v>0</v>
      </c>
      <c r="F2182" s="81">
        <v>0</v>
      </c>
      <c r="G2182" s="75">
        <v>0</v>
      </c>
    </row>
    <row r="2183" spans="1:7" s="219" customFormat="1" ht="11.25" x14ac:dyDescent="0.2">
      <c r="A2183" s="32" t="s">
        <v>512</v>
      </c>
      <c r="B2183" s="298" t="s">
        <v>380</v>
      </c>
      <c r="C2183" s="70">
        <v>0</v>
      </c>
      <c r="D2183" s="81">
        <v>0</v>
      </c>
      <c r="E2183" s="70">
        <v>40000</v>
      </c>
      <c r="F2183" s="81">
        <v>40000</v>
      </c>
      <c r="G2183" s="75">
        <v>20000</v>
      </c>
    </row>
    <row r="2184" spans="1:7" s="219" customFormat="1" ht="11.25" x14ac:dyDescent="0.2">
      <c r="A2184" s="32" t="s">
        <v>100</v>
      </c>
      <c r="B2184" s="298" t="s">
        <v>356</v>
      </c>
      <c r="C2184" s="70">
        <v>350000</v>
      </c>
      <c r="D2184" s="81">
        <v>326400</v>
      </c>
      <c r="E2184" s="70">
        <v>148800</v>
      </c>
      <c r="F2184" s="81">
        <v>475200</v>
      </c>
      <c r="G2184" s="75">
        <v>811200</v>
      </c>
    </row>
    <row r="2185" spans="1:7" s="219" customFormat="1" ht="11.25" x14ac:dyDescent="0.2">
      <c r="A2185" s="18" t="s">
        <v>104</v>
      </c>
      <c r="B2185" s="298" t="s">
        <v>358</v>
      </c>
      <c r="C2185" s="70">
        <v>8700</v>
      </c>
      <c r="D2185" s="81">
        <v>15850</v>
      </c>
      <c r="E2185" s="70">
        <v>64150</v>
      </c>
      <c r="F2185" s="81">
        <v>80000</v>
      </c>
      <c r="G2185" s="75">
        <v>25000</v>
      </c>
    </row>
    <row r="2186" spans="1:7" s="219" customFormat="1" ht="11.25" x14ac:dyDescent="0.2">
      <c r="A2186" s="18" t="s">
        <v>106</v>
      </c>
      <c r="B2186" s="298" t="s">
        <v>360</v>
      </c>
      <c r="C2186" s="70">
        <v>115024</v>
      </c>
      <c r="D2186" s="81">
        <v>40025</v>
      </c>
      <c r="E2186" s="70">
        <v>9245</v>
      </c>
      <c r="F2186" s="81">
        <v>49270</v>
      </c>
      <c r="G2186" s="75">
        <v>100000</v>
      </c>
    </row>
    <row r="2187" spans="1:7" s="219" customFormat="1" ht="11.25" x14ac:dyDescent="0.2">
      <c r="A2187" s="18" t="s">
        <v>124</v>
      </c>
      <c r="B2187" s="298" t="s">
        <v>365</v>
      </c>
      <c r="C2187" s="70">
        <v>88800</v>
      </c>
      <c r="D2187" s="81">
        <v>0</v>
      </c>
      <c r="E2187" s="70">
        <v>200000</v>
      </c>
      <c r="F2187" s="81">
        <v>200000</v>
      </c>
      <c r="G2187" s="75">
        <v>100000</v>
      </c>
    </row>
    <row r="2188" spans="1:7" s="219" customFormat="1" ht="11.25" x14ac:dyDescent="0.2">
      <c r="A2188" s="27" t="s">
        <v>125</v>
      </c>
      <c r="B2188" s="301" t="s">
        <v>367</v>
      </c>
      <c r="C2188" s="288">
        <v>305607.70999999996</v>
      </c>
      <c r="D2188" s="302">
        <v>31000</v>
      </c>
      <c r="E2188" s="288">
        <v>1013500</v>
      </c>
      <c r="F2188" s="302">
        <v>1044500</v>
      </c>
      <c r="G2188" s="300">
        <v>1112000</v>
      </c>
    </row>
    <row r="2189" spans="1:7" x14ac:dyDescent="0.25">
      <c r="A2189" s="29"/>
      <c r="B2189" s="30"/>
      <c r="C2189" s="70"/>
      <c r="D2189" s="70"/>
      <c r="E2189" s="70"/>
      <c r="F2189" s="70"/>
      <c r="G2189" s="70"/>
    </row>
    <row r="2190" spans="1:7" x14ac:dyDescent="0.25">
      <c r="A2190" s="29"/>
      <c r="B2190" s="30"/>
      <c r="C2190" s="70"/>
      <c r="D2190" s="70"/>
      <c r="E2190" s="70"/>
      <c r="F2190" s="70"/>
      <c r="G2190" s="70"/>
    </row>
    <row r="2191" spans="1:7" ht="24.75" x14ac:dyDescent="0.25">
      <c r="A2191" s="47" t="s">
        <v>175</v>
      </c>
      <c r="B2191" s="48"/>
      <c r="C2191" s="49"/>
      <c r="D2191" s="49"/>
      <c r="E2191" s="49"/>
      <c r="F2191" s="2" t="s">
        <v>181</v>
      </c>
      <c r="G2191" s="49"/>
    </row>
    <row r="2192" spans="1:7" ht="33" x14ac:dyDescent="0.25">
      <c r="A2192" s="50" t="s">
        <v>177</v>
      </c>
      <c r="B2192" s="51"/>
      <c r="C2192" s="52"/>
      <c r="D2192" s="52"/>
      <c r="E2192" s="52"/>
      <c r="F2192" s="52"/>
      <c r="G2192" s="52"/>
    </row>
    <row r="2193" spans="1:7" x14ac:dyDescent="0.25">
      <c r="A2193" s="332" t="s">
        <v>1</v>
      </c>
      <c r="B2193" s="332"/>
      <c r="C2193" s="332"/>
      <c r="D2193" s="332"/>
      <c r="E2193" s="332"/>
      <c r="F2193" s="332"/>
      <c r="G2193" s="332"/>
    </row>
    <row r="2194" spans="1:7" x14ac:dyDescent="0.25">
      <c r="A2194" s="53" t="s">
        <v>2</v>
      </c>
      <c r="B2194" s="328" t="s">
        <v>280</v>
      </c>
      <c r="C2194" s="328"/>
      <c r="D2194" s="328"/>
      <c r="E2194" s="328"/>
      <c r="F2194" s="54"/>
      <c r="G2194" s="54"/>
    </row>
    <row r="2195" spans="1:7" x14ac:dyDescent="0.25">
      <c r="A2195" s="72" t="s">
        <v>3</v>
      </c>
      <c r="B2195" s="339" t="s">
        <v>265</v>
      </c>
      <c r="C2195" s="339"/>
      <c r="D2195" s="339"/>
      <c r="E2195" s="339"/>
      <c r="F2195" s="91"/>
      <c r="G2195" s="91"/>
    </row>
    <row r="2196" spans="1:7" x14ac:dyDescent="0.25">
      <c r="A2196" s="72" t="s">
        <v>4</v>
      </c>
      <c r="B2196" s="55"/>
      <c r="C2196" s="5"/>
      <c r="D2196" s="5"/>
      <c r="E2196" s="5"/>
      <c r="F2196" s="5"/>
      <c r="G2196" s="5"/>
    </row>
    <row r="2197" spans="1:7" x14ac:dyDescent="0.25">
      <c r="A2197" s="6"/>
      <c r="B2197" s="12"/>
      <c r="C2197" s="9"/>
      <c r="D2197" s="335" t="s">
        <v>6</v>
      </c>
      <c r="E2197" s="336"/>
      <c r="F2197" s="335"/>
      <c r="G2197" s="7"/>
    </row>
    <row r="2198" spans="1:7" ht="31.5" x14ac:dyDescent="0.25">
      <c r="A2198" s="10" t="s">
        <v>7</v>
      </c>
      <c r="B2198" s="11" t="s">
        <v>8</v>
      </c>
      <c r="C2198" s="221" t="s">
        <v>9</v>
      </c>
      <c r="D2198" s="12" t="s">
        <v>10</v>
      </c>
      <c r="E2198" s="56" t="s">
        <v>11</v>
      </c>
      <c r="F2198" s="12" t="s">
        <v>12</v>
      </c>
      <c r="G2198" s="222" t="s">
        <v>13</v>
      </c>
    </row>
    <row r="2199" spans="1:7" x14ac:dyDescent="0.25">
      <c r="A2199" s="57" t="s">
        <v>14</v>
      </c>
      <c r="B2199" s="58" t="s">
        <v>15</v>
      </c>
      <c r="C2199" s="59" t="s">
        <v>16</v>
      </c>
      <c r="D2199" s="58" t="s">
        <v>17</v>
      </c>
      <c r="E2199" s="60" t="s">
        <v>18</v>
      </c>
      <c r="F2199" s="59" t="s">
        <v>19</v>
      </c>
      <c r="G2199" s="58" t="s">
        <v>20</v>
      </c>
    </row>
    <row r="2200" spans="1:7" x14ac:dyDescent="0.25">
      <c r="A2200" s="104" t="s">
        <v>194</v>
      </c>
      <c r="B2200" s="62"/>
      <c r="C2200" s="278">
        <f>SUM(C2174:C2188)</f>
        <v>2629323.0999999996</v>
      </c>
      <c r="D2200" s="307">
        <f>SUM(D2174:D2188)</f>
        <v>1866134.24</v>
      </c>
      <c r="E2200" s="278">
        <f>SUM(E2174:E2188)</f>
        <v>3289835.76</v>
      </c>
      <c r="F2200" s="307">
        <f>SUM(F2174:F2188)</f>
        <v>5155970</v>
      </c>
      <c r="G2200" s="305">
        <f>SUM(G2174:G2188)</f>
        <v>5346200</v>
      </c>
    </row>
    <row r="2201" spans="1:7" x14ac:dyDescent="0.25">
      <c r="A2201" s="26" t="s">
        <v>126</v>
      </c>
      <c r="B2201" s="25"/>
      <c r="C2201" s="14"/>
      <c r="D2201" s="13"/>
      <c r="E2201" s="14"/>
      <c r="F2201" s="13"/>
      <c r="G2201" s="15"/>
    </row>
    <row r="2202" spans="1:7" s="219" customFormat="1" ht="11.25" x14ac:dyDescent="0.2">
      <c r="A2202" s="18" t="s">
        <v>159</v>
      </c>
      <c r="B2202" s="298" t="s">
        <v>471</v>
      </c>
      <c r="C2202" s="70">
        <v>14400</v>
      </c>
      <c r="D2202" s="81">
        <v>0</v>
      </c>
      <c r="E2202" s="70">
        <v>0</v>
      </c>
      <c r="F2202" s="81">
        <v>0</v>
      </c>
      <c r="G2202" s="75">
        <v>0</v>
      </c>
    </row>
    <row r="2203" spans="1:7" x14ac:dyDescent="0.25">
      <c r="A2203" s="18"/>
      <c r="B2203" s="121"/>
      <c r="C2203" s="71"/>
      <c r="D2203" s="23"/>
      <c r="E2203" s="70"/>
      <c r="F2203" s="122"/>
      <c r="G2203" s="119"/>
    </row>
    <row r="2204" spans="1:7" x14ac:dyDescent="0.25">
      <c r="A2204" s="76" t="s">
        <v>196</v>
      </c>
      <c r="B2204" s="123"/>
      <c r="C2204" s="78">
        <f>SUM(C2202:C2203)</f>
        <v>14400</v>
      </c>
      <c r="D2204" s="79">
        <f>SUM(D2202:D2203)</f>
        <v>0</v>
      </c>
      <c r="E2204" s="78">
        <f>SUM(E2202:E2203)</f>
        <v>0</v>
      </c>
      <c r="F2204" s="79">
        <f>SUM(F2202:F2203)</f>
        <v>0</v>
      </c>
      <c r="G2204" s="80">
        <f>SUM(G2202:G2203)</f>
        <v>0</v>
      </c>
    </row>
    <row r="2205" spans="1:7" x14ac:dyDescent="0.25">
      <c r="A2205" s="76"/>
      <c r="B2205" s="123"/>
      <c r="C2205" s="78"/>
      <c r="D2205" s="79"/>
      <c r="E2205" s="78"/>
      <c r="F2205" s="79"/>
      <c r="G2205" s="80"/>
    </row>
    <row r="2206" spans="1:7" x14ac:dyDescent="0.25">
      <c r="A2206" s="38" t="s">
        <v>185</v>
      </c>
      <c r="B2206" s="120"/>
      <c r="C2206" s="289">
        <f>C2172+C2200+C2204</f>
        <v>8594553.7199999988</v>
      </c>
      <c r="D2206" s="289">
        <f>D2172+D2200+D2204</f>
        <v>4752562.34</v>
      </c>
      <c r="E2206" s="290">
        <f>E2172+E2200+E2204</f>
        <v>7699887.3200000003</v>
      </c>
      <c r="F2206" s="289">
        <f>F2172+F2200+F2204</f>
        <v>12452449.66</v>
      </c>
      <c r="G2206" s="291">
        <f>G2172+G2200+G2204</f>
        <v>11870773.640000001</v>
      </c>
    </row>
    <row r="2207" spans="1:7" x14ac:dyDescent="0.25">
      <c r="A2207" s="39"/>
      <c r="B2207" s="42"/>
      <c r="C2207" s="240"/>
      <c r="D2207" s="240"/>
      <c r="E2207" s="240"/>
      <c r="F2207" s="240"/>
      <c r="G2207" s="227"/>
    </row>
    <row r="2208" spans="1:7" x14ac:dyDescent="0.25">
      <c r="A2208" s="24" t="s">
        <v>165</v>
      </c>
      <c r="B2208" s="42"/>
      <c r="C2208" s="40"/>
      <c r="D2208" s="40"/>
      <c r="E2208" s="40"/>
      <c r="F2208" s="40"/>
      <c r="G2208" s="41"/>
    </row>
    <row r="2209" spans="1:7" x14ac:dyDescent="0.25">
      <c r="A2209" s="39"/>
      <c r="B2209" s="42"/>
      <c r="C2209" s="40"/>
      <c r="D2209" s="40"/>
      <c r="E2209" s="40"/>
      <c r="F2209" s="40"/>
      <c r="G2209" s="41"/>
    </row>
    <row r="2210" spans="1:7" ht="23.25" x14ac:dyDescent="0.25">
      <c r="A2210" s="39" t="s">
        <v>166</v>
      </c>
      <c r="B2210" s="42" t="s">
        <v>167</v>
      </c>
      <c r="C2210" s="40"/>
      <c r="D2210" s="40"/>
      <c r="E2210" s="43" t="s">
        <v>168</v>
      </c>
      <c r="F2210" s="14"/>
      <c r="G2210" s="41"/>
    </row>
    <row r="2211" spans="1:7" x14ac:dyDescent="0.25">
      <c r="A2211" s="39"/>
      <c r="B2211" s="42"/>
      <c r="C2211" s="40"/>
      <c r="D2211" s="40"/>
      <c r="E2211" s="43"/>
      <c r="F2211" s="14"/>
      <c r="G2211" s="41"/>
    </row>
    <row r="2212" spans="1:7" ht="22.5" x14ac:dyDescent="0.25">
      <c r="A2212" s="99" t="s">
        <v>266</v>
      </c>
      <c r="C2212" s="337" t="s">
        <v>187</v>
      </c>
      <c r="D2212" s="337"/>
      <c r="E2212" s="14"/>
      <c r="F2212" s="337" t="s">
        <v>188</v>
      </c>
      <c r="G2212" s="338"/>
    </row>
    <row r="2213" spans="1:7" x14ac:dyDescent="0.25">
      <c r="A2213" s="118"/>
      <c r="B2213" s="89"/>
      <c r="C2213" s="45"/>
      <c r="D2213" s="45"/>
      <c r="E2213" s="45"/>
      <c r="F2213" s="45"/>
      <c r="G2213" s="46"/>
    </row>
    <row r="2214" spans="1:7" x14ac:dyDescent="0.25">
      <c r="A2214" s="14"/>
      <c r="B2214" s="96"/>
      <c r="C2214" s="40"/>
      <c r="D2214" s="40"/>
      <c r="E2214" s="40"/>
      <c r="F2214" s="40"/>
      <c r="G2214" s="40"/>
    </row>
    <row r="2215" spans="1:7" x14ac:dyDescent="0.25">
      <c r="A2215" s="14"/>
      <c r="B2215" s="96"/>
      <c r="C2215" s="40"/>
      <c r="D2215" s="40"/>
      <c r="E2215" s="40"/>
      <c r="F2215" s="40"/>
      <c r="G2215" s="40"/>
    </row>
    <row r="2216" spans="1:7" x14ac:dyDescent="0.25">
      <c r="A2216" s="14"/>
      <c r="B2216" s="96"/>
      <c r="C2216" s="40"/>
      <c r="D2216" s="40"/>
      <c r="E2216" s="40"/>
      <c r="F2216" s="40"/>
      <c r="G2216" s="40"/>
    </row>
    <row r="2217" spans="1:7" x14ac:dyDescent="0.25">
      <c r="A2217" s="14"/>
      <c r="B2217" s="96"/>
      <c r="C2217" s="40"/>
      <c r="D2217" s="40"/>
      <c r="E2217" s="40"/>
      <c r="F2217" s="40"/>
      <c r="G2217" s="40"/>
    </row>
    <row r="2218" spans="1:7" x14ac:dyDescent="0.25">
      <c r="A2218" s="14"/>
      <c r="B2218" s="96"/>
      <c r="C2218" s="40"/>
      <c r="D2218" s="40"/>
      <c r="E2218" s="40"/>
      <c r="F2218" s="40"/>
      <c r="G2218" s="40"/>
    </row>
    <row r="2219" spans="1:7" x14ac:dyDescent="0.25">
      <c r="A2219" s="14"/>
      <c r="B2219" s="96"/>
      <c r="C2219" s="40"/>
      <c r="D2219" s="40"/>
      <c r="E2219" s="40"/>
      <c r="F2219" s="40"/>
      <c r="G2219" s="40"/>
    </row>
    <row r="2220" spans="1:7" x14ac:dyDescent="0.25">
      <c r="A2220" s="14"/>
      <c r="B2220" s="96"/>
      <c r="C2220" s="40"/>
      <c r="D2220" s="40"/>
      <c r="E2220" s="40"/>
      <c r="F2220" s="40"/>
      <c r="G2220" s="40"/>
    </row>
    <row r="2221" spans="1:7" x14ac:dyDescent="0.25">
      <c r="A2221" s="14"/>
      <c r="B2221" s="96"/>
      <c r="C2221" s="40"/>
      <c r="D2221" s="40"/>
      <c r="E2221" s="40"/>
      <c r="F2221" s="40"/>
      <c r="G2221" s="40"/>
    </row>
    <row r="2222" spans="1:7" x14ac:dyDescent="0.25">
      <c r="A2222" s="14"/>
      <c r="B2222" s="96"/>
      <c r="C2222" s="40"/>
      <c r="D2222" s="40"/>
      <c r="E2222" s="40"/>
      <c r="F2222" s="40"/>
      <c r="G2222" s="40"/>
    </row>
    <row r="2223" spans="1:7" x14ac:dyDescent="0.25">
      <c r="A2223" s="14"/>
      <c r="B2223" s="96"/>
      <c r="C2223" s="40"/>
      <c r="D2223" s="40"/>
      <c r="E2223" s="40"/>
      <c r="F2223" s="40"/>
      <c r="G2223" s="40"/>
    </row>
    <row r="2224" spans="1:7" x14ac:dyDescent="0.25">
      <c r="A2224" s="14"/>
      <c r="B2224" s="96"/>
      <c r="C2224" s="40"/>
      <c r="D2224" s="40"/>
      <c r="E2224" s="40"/>
      <c r="F2224" s="40"/>
      <c r="G2224" s="40"/>
    </row>
    <row r="2225" spans="1:7" x14ac:dyDescent="0.25">
      <c r="A2225" s="14"/>
      <c r="B2225" s="96"/>
      <c r="C2225" s="40"/>
      <c r="D2225" s="40"/>
      <c r="E2225" s="40"/>
      <c r="F2225" s="40"/>
      <c r="G2225" s="40"/>
    </row>
    <row r="2226" spans="1:7" x14ac:dyDescent="0.25">
      <c r="A2226" s="14"/>
      <c r="B2226" s="96"/>
      <c r="C2226" s="40"/>
      <c r="D2226" s="40"/>
      <c r="E2226" s="40"/>
      <c r="F2226" s="40"/>
      <c r="G2226" s="40"/>
    </row>
    <row r="2227" spans="1:7" x14ac:dyDescent="0.25">
      <c r="A2227" s="14"/>
      <c r="B2227" s="96"/>
      <c r="C2227" s="40"/>
      <c r="D2227" s="40"/>
      <c r="E2227" s="40"/>
      <c r="F2227" s="40"/>
      <c r="G2227" s="40"/>
    </row>
    <row r="2228" spans="1:7" x14ac:dyDescent="0.25">
      <c r="A2228" s="14"/>
      <c r="B2228" s="96"/>
      <c r="C2228" s="40"/>
      <c r="D2228" s="40"/>
      <c r="E2228" s="40"/>
      <c r="F2228" s="40"/>
      <c r="G2228" s="40"/>
    </row>
    <row r="2229" spans="1:7" ht="24.75" x14ac:dyDescent="0.25">
      <c r="A2229" s="47" t="s">
        <v>175</v>
      </c>
      <c r="B2229" s="48"/>
      <c r="C2229" s="49"/>
      <c r="D2229" s="49"/>
      <c r="E2229" s="49"/>
      <c r="F2229" s="2" t="s">
        <v>176</v>
      </c>
      <c r="G2229" s="49"/>
    </row>
    <row r="2230" spans="1:7" ht="33" x14ac:dyDescent="0.25">
      <c r="A2230" s="50" t="s">
        <v>177</v>
      </c>
      <c r="B2230" s="51"/>
      <c r="C2230" s="52"/>
      <c r="D2230" s="52"/>
      <c r="E2230" s="52"/>
      <c r="F2230" s="52"/>
      <c r="G2230" s="52"/>
    </row>
    <row r="2231" spans="1:7" x14ac:dyDescent="0.25">
      <c r="A2231" s="332" t="s">
        <v>1</v>
      </c>
      <c r="B2231" s="332"/>
      <c r="C2231" s="332"/>
      <c r="D2231" s="332"/>
      <c r="E2231" s="332"/>
      <c r="F2231" s="332"/>
      <c r="G2231" s="332"/>
    </row>
    <row r="2232" spans="1:7" x14ac:dyDescent="0.25">
      <c r="A2232" s="53" t="s">
        <v>2</v>
      </c>
      <c r="B2232" s="328" t="s">
        <v>280</v>
      </c>
      <c r="C2232" s="328"/>
      <c r="D2232" s="328"/>
      <c r="E2232" s="328"/>
      <c r="F2232" s="54"/>
      <c r="G2232" s="54"/>
    </row>
    <row r="2233" spans="1:7" ht="14.45" customHeight="1" x14ac:dyDescent="0.25">
      <c r="A2233" s="72" t="s">
        <v>3</v>
      </c>
      <c r="B2233" s="334" t="s">
        <v>513</v>
      </c>
      <c r="C2233" s="334"/>
      <c r="D2233" s="334"/>
      <c r="E2233" s="334"/>
      <c r="F2233" s="334"/>
      <c r="G2233" s="334"/>
    </row>
    <row r="2234" spans="1:7" x14ac:dyDescent="0.25">
      <c r="A2234" s="72" t="s">
        <v>4</v>
      </c>
      <c r="B2234" s="55"/>
      <c r="C2234" s="5"/>
      <c r="D2234" s="5"/>
      <c r="E2234" s="5"/>
      <c r="F2234" s="5"/>
      <c r="G2234" s="5"/>
    </row>
    <row r="2235" spans="1:7" x14ac:dyDescent="0.25">
      <c r="A2235" s="6"/>
      <c r="B2235" s="12"/>
      <c r="C2235" s="9"/>
      <c r="D2235" s="335" t="s">
        <v>6</v>
      </c>
      <c r="E2235" s="336"/>
      <c r="F2235" s="335"/>
      <c r="G2235" s="7"/>
    </row>
    <row r="2236" spans="1:7" ht="31.5" x14ac:dyDescent="0.25">
      <c r="A2236" s="10" t="s">
        <v>7</v>
      </c>
      <c r="B2236" s="11" t="s">
        <v>8</v>
      </c>
      <c r="C2236" s="221" t="s">
        <v>9</v>
      </c>
      <c r="D2236" s="12" t="s">
        <v>10</v>
      </c>
      <c r="E2236" s="56" t="s">
        <v>11</v>
      </c>
      <c r="F2236" s="12" t="s">
        <v>12</v>
      </c>
      <c r="G2236" s="222" t="s">
        <v>13</v>
      </c>
    </row>
    <row r="2237" spans="1:7" x14ac:dyDescent="0.25">
      <c r="A2237" s="57" t="s">
        <v>14</v>
      </c>
      <c r="B2237" s="58" t="s">
        <v>15</v>
      </c>
      <c r="C2237" s="59" t="s">
        <v>16</v>
      </c>
      <c r="D2237" s="58" t="s">
        <v>17</v>
      </c>
      <c r="E2237" s="60" t="s">
        <v>18</v>
      </c>
      <c r="F2237" s="59" t="s">
        <v>19</v>
      </c>
      <c r="G2237" s="58" t="s">
        <v>20</v>
      </c>
    </row>
    <row r="2238" spans="1:7" x14ac:dyDescent="0.25">
      <c r="A2238" s="61" t="s">
        <v>21</v>
      </c>
      <c r="B2238" s="62"/>
      <c r="C2238" s="63"/>
      <c r="D2238" s="64"/>
      <c r="E2238" s="63"/>
      <c r="F2238" s="64"/>
      <c r="G2238" s="65"/>
    </row>
    <row r="2239" spans="1:7" x14ac:dyDescent="0.25">
      <c r="A2239" s="66" t="s">
        <v>22</v>
      </c>
      <c r="B2239" s="25"/>
      <c r="C2239" s="14"/>
      <c r="D2239" s="13"/>
      <c r="E2239" s="14"/>
      <c r="F2239" s="13"/>
      <c r="G2239" s="15"/>
    </row>
    <row r="2240" spans="1:7" s="164" customFormat="1" ht="22.5" x14ac:dyDescent="0.2">
      <c r="A2240" s="167" t="s">
        <v>281</v>
      </c>
      <c r="B2240" s="168" t="s">
        <v>325</v>
      </c>
      <c r="C2240" s="169">
        <v>0</v>
      </c>
      <c r="D2240" s="170">
        <v>0</v>
      </c>
      <c r="E2240" s="169">
        <v>0</v>
      </c>
      <c r="F2240" s="170">
        <v>0</v>
      </c>
      <c r="G2240" s="171">
        <v>1016628</v>
      </c>
    </row>
    <row r="2241" spans="1:7" s="164" customFormat="1" ht="22.5" x14ac:dyDescent="0.2">
      <c r="A2241" s="167" t="s">
        <v>283</v>
      </c>
      <c r="B2241" s="168" t="s">
        <v>327</v>
      </c>
      <c r="C2241" s="169">
        <v>0</v>
      </c>
      <c r="D2241" s="170">
        <v>0</v>
      </c>
      <c r="E2241" s="169">
        <v>0</v>
      </c>
      <c r="F2241" s="170">
        <v>0</v>
      </c>
      <c r="G2241" s="171">
        <v>24000</v>
      </c>
    </row>
    <row r="2242" spans="1:7" s="164" customFormat="1" ht="22.5" x14ac:dyDescent="0.2">
      <c r="A2242" s="167" t="s">
        <v>284</v>
      </c>
      <c r="B2242" s="168" t="s">
        <v>328</v>
      </c>
      <c r="C2242" s="169">
        <v>0</v>
      </c>
      <c r="D2242" s="170">
        <v>0</v>
      </c>
      <c r="E2242" s="169">
        <v>0</v>
      </c>
      <c r="F2242" s="170">
        <v>0</v>
      </c>
      <c r="G2242" s="171">
        <v>91800</v>
      </c>
    </row>
    <row r="2243" spans="1:7" s="164" customFormat="1" ht="22.5" x14ac:dyDescent="0.2">
      <c r="A2243" s="167" t="s">
        <v>285</v>
      </c>
      <c r="B2243" s="168" t="s">
        <v>329</v>
      </c>
      <c r="C2243" s="169">
        <v>0</v>
      </c>
      <c r="D2243" s="170">
        <v>0</v>
      </c>
      <c r="E2243" s="169">
        <v>0</v>
      </c>
      <c r="F2243" s="170">
        <v>0</v>
      </c>
      <c r="G2243" s="171">
        <v>91800</v>
      </c>
    </row>
    <row r="2244" spans="1:7" s="164" customFormat="1" ht="22.5" x14ac:dyDescent="0.2">
      <c r="A2244" s="167" t="s">
        <v>286</v>
      </c>
      <c r="B2244" s="168" t="s">
        <v>330</v>
      </c>
      <c r="C2244" s="169">
        <v>0</v>
      </c>
      <c r="D2244" s="170">
        <v>0</v>
      </c>
      <c r="E2244" s="169">
        <v>0</v>
      </c>
      <c r="F2244" s="170">
        <v>0</v>
      </c>
      <c r="G2244" s="171">
        <v>7000</v>
      </c>
    </row>
    <row r="2245" spans="1:7" s="164" customFormat="1" ht="22.5" x14ac:dyDescent="0.2">
      <c r="A2245" s="167" t="s">
        <v>287</v>
      </c>
      <c r="B2245" s="168" t="s">
        <v>463</v>
      </c>
      <c r="C2245" s="169">
        <v>0</v>
      </c>
      <c r="D2245" s="170">
        <v>0</v>
      </c>
      <c r="E2245" s="169">
        <v>0</v>
      </c>
      <c r="F2245" s="170">
        <v>0</v>
      </c>
      <c r="G2245" s="171">
        <v>18000</v>
      </c>
    </row>
    <row r="2246" spans="1:7" s="164" customFormat="1" ht="22.5" x14ac:dyDescent="0.2">
      <c r="A2246" s="167" t="s">
        <v>288</v>
      </c>
      <c r="B2246" s="168" t="s">
        <v>464</v>
      </c>
      <c r="C2246" s="169">
        <v>0</v>
      </c>
      <c r="D2246" s="170">
        <v>0</v>
      </c>
      <c r="E2246" s="169">
        <v>0</v>
      </c>
      <c r="F2246" s="170">
        <v>0</v>
      </c>
      <c r="G2246" s="171">
        <v>1800</v>
      </c>
    </row>
    <row r="2247" spans="1:7" s="164" customFormat="1" ht="22.5" x14ac:dyDescent="0.2">
      <c r="A2247" s="167" t="s">
        <v>289</v>
      </c>
      <c r="B2247" s="168" t="s">
        <v>331</v>
      </c>
      <c r="C2247" s="169">
        <v>0</v>
      </c>
      <c r="D2247" s="170">
        <v>0</v>
      </c>
      <c r="E2247" s="169">
        <v>0</v>
      </c>
      <c r="F2247" s="170">
        <v>0</v>
      </c>
      <c r="G2247" s="175">
        <v>0</v>
      </c>
    </row>
    <row r="2248" spans="1:7" s="164" customFormat="1" ht="22.5" x14ac:dyDescent="0.2">
      <c r="A2248" s="167" t="s">
        <v>290</v>
      </c>
      <c r="B2248" s="168" t="s">
        <v>465</v>
      </c>
      <c r="C2248" s="169">
        <v>0</v>
      </c>
      <c r="D2248" s="170">
        <v>0</v>
      </c>
      <c r="E2248" s="169">
        <v>0</v>
      </c>
      <c r="F2248" s="170">
        <v>0</v>
      </c>
      <c r="G2248" s="171">
        <v>101662.8</v>
      </c>
    </row>
    <row r="2249" spans="1:7" s="164" customFormat="1" ht="22.5" x14ac:dyDescent="0.2">
      <c r="A2249" s="167" t="s">
        <v>292</v>
      </c>
      <c r="B2249" s="168" t="s">
        <v>333</v>
      </c>
      <c r="C2249" s="169">
        <v>0</v>
      </c>
      <c r="D2249" s="170">
        <v>0</v>
      </c>
      <c r="E2249" s="169">
        <v>0</v>
      </c>
      <c r="F2249" s="170">
        <v>0</v>
      </c>
      <c r="G2249" s="171">
        <v>169438</v>
      </c>
    </row>
    <row r="2250" spans="1:7" s="164" customFormat="1" ht="22.5" x14ac:dyDescent="0.2">
      <c r="A2250" s="167" t="s">
        <v>293</v>
      </c>
      <c r="B2250" s="168" t="s">
        <v>334</v>
      </c>
      <c r="C2250" s="169">
        <v>0</v>
      </c>
      <c r="D2250" s="170">
        <v>0</v>
      </c>
      <c r="E2250" s="169">
        <v>0</v>
      </c>
      <c r="F2250" s="170">
        <v>0</v>
      </c>
      <c r="G2250" s="171">
        <v>5000</v>
      </c>
    </row>
    <row r="2251" spans="1:7" s="164" customFormat="1" ht="22.5" x14ac:dyDescent="0.2">
      <c r="A2251" s="167" t="s">
        <v>295</v>
      </c>
      <c r="B2251" s="168" t="s">
        <v>336</v>
      </c>
      <c r="C2251" s="169">
        <v>0</v>
      </c>
      <c r="D2251" s="170">
        <v>0</v>
      </c>
      <c r="E2251" s="169">
        <v>0</v>
      </c>
      <c r="F2251" s="170">
        <v>0</v>
      </c>
      <c r="G2251" s="171">
        <v>121995.36</v>
      </c>
    </row>
    <row r="2252" spans="1:7" s="164" customFormat="1" ht="22.5" x14ac:dyDescent="0.2">
      <c r="A2252" s="167" t="s">
        <v>296</v>
      </c>
      <c r="B2252" s="168" t="s">
        <v>337</v>
      </c>
      <c r="C2252" s="169">
        <v>0</v>
      </c>
      <c r="D2252" s="170">
        <v>0</v>
      </c>
      <c r="E2252" s="169">
        <v>0</v>
      </c>
      <c r="F2252" s="170">
        <v>0</v>
      </c>
      <c r="G2252" s="171">
        <v>2400</v>
      </c>
    </row>
    <row r="2253" spans="1:7" s="164" customFormat="1" ht="22.5" x14ac:dyDescent="0.2">
      <c r="A2253" s="167" t="s">
        <v>297</v>
      </c>
      <c r="B2253" s="168" t="s">
        <v>338</v>
      </c>
      <c r="C2253" s="169">
        <v>0</v>
      </c>
      <c r="D2253" s="170">
        <v>0</v>
      </c>
      <c r="E2253" s="169">
        <v>0</v>
      </c>
      <c r="F2253" s="170">
        <v>0</v>
      </c>
      <c r="G2253" s="171">
        <v>25415.7</v>
      </c>
    </row>
    <row r="2254" spans="1:7" s="164" customFormat="1" ht="22.5" x14ac:dyDescent="0.2">
      <c r="A2254" s="167" t="s">
        <v>298</v>
      </c>
      <c r="B2254" s="168" t="s">
        <v>339</v>
      </c>
      <c r="C2254" s="169">
        <v>0</v>
      </c>
      <c r="D2254" s="170">
        <v>0</v>
      </c>
      <c r="E2254" s="169">
        <v>0</v>
      </c>
      <c r="F2254" s="170">
        <v>0</v>
      </c>
      <c r="G2254" s="171">
        <v>1200</v>
      </c>
    </row>
    <row r="2255" spans="1:7" s="164" customFormat="1" ht="11.25" x14ac:dyDescent="0.2">
      <c r="A2255" s="235" t="s">
        <v>421</v>
      </c>
      <c r="B2255" s="168"/>
      <c r="C2255" s="169"/>
      <c r="D2255" s="170"/>
      <c r="E2255" s="169"/>
      <c r="F2255" s="170"/>
      <c r="G2255" s="229"/>
    </row>
    <row r="2256" spans="1:7" s="164" customFormat="1" ht="11.25" x14ac:dyDescent="0.2">
      <c r="A2256" s="167" t="s">
        <v>468</v>
      </c>
      <c r="B2256" s="179" t="s">
        <v>56</v>
      </c>
      <c r="C2256" s="183">
        <v>0</v>
      </c>
      <c r="D2256" s="184">
        <v>0</v>
      </c>
      <c r="E2256" s="183">
        <v>0</v>
      </c>
      <c r="F2256" s="184">
        <v>0</v>
      </c>
      <c r="G2256" s="185">
        <v>20414.189999999999</v>
      </c>
    </row>
    <row r="2257" spans="1:7" x14ac:dyDescent="0.25">
      <c r="A2257" s="24"/>
      <c r="B2257" s="17"/>
      <c r="C2257" s="70"/>
      <c r="D2257" s="23"/>
      <c r="E2257" s="93"/>
      <c r="F2257" s="23"/>
      <c r="G2257" s="271"/>
    </row>
    <row r="2258" spans="1:7" x14ac:dyDescent="0.25">
      <c r="A2258" s="26" t="s">
        <v>202</v>
      </c>
      <c r="B2258" s="25"/>
      <c r="C2258" s="78">
        <f>SUM(C2240:C2257)</f>
        <v>0</v>
      </c>
      <c r="D2258" s="79">
        <f>SUM(D2240:D2257)</f>
        <v>0</v>
      </c>
      <c r="E2258" s="78">
        <f>SUM(E2240:E2257)</f>
        <v>0</v>
      </c>
      <c r="F2258" s="79">
        <f>SUM(F2240:F2257)</f>
        <v>0</v>
      </c>
      <c r="G2258" s="80">
        <f>SUM(G2240:G2257)</f>
        <v>1698554.05</v>
      </c>
    </row>
    <row r="2259" spans="1:7" x14ac:dyDescent="0.25">
      <c r="A2259" s="69" t="s">
        <v>262</v>
      </c>
      <c r="B2259" s="25"/>
      <c r="C2259" s="14"/>
      <c r="D2259" s="13"/>
      <c r="E2259" s="14"/>
      <c r="F2259" s="13"/>
      <c r="G2259" s="15"/>
    </row>
    <row r="2260" spans="1:7" s="164" customFormat="1" ht="22.5" x14ac:dyDescent="0.2">
      <c r="A2260" s="167" t="s">
        <v>304</v>
      </c>
      <c r="B2260" s="168" t="s">
        <v>341</v>
      </c>
      <c r="C2260" s="169">
        <v>0</v>
      </c>
      <c r="D2260" s="170">
        <v>0</v>
      </c>
      <c r="E2260" s="169">
        <v>0</v>
      </c>
      <c r="F2260" s="170">
        <v>0</v>
      </c>
      <c r="G2260" s="229">
        <v>50000</v>
      </c>
    </row>
    <row r="2261" spans="1:7" s="164" customFormat="1" ht="22.5" x14ac:dyDescent="0.2">
      <c r="A2261" s="167" t="s">
        <v>306</v>
      </c>
      <c r="B2261" s="168" t="s">
        <v>343</v>
      </c>
      <c r="C2261" s="169">
        <v>0</v>
      </c>
      <c r="D2261" s="170">
        <v>0</v>
      </c>
      <c r="E2261" s="169">
        <v>0</v>
      </c>
      <c r="F2261" s="170">
        <v>0</v>
      </c>
      <c r="G2261" s="229">
        <v>30000</v>
      </c>
    </row>
    <row r="2262" spans="1:7" s="164" customFormat="1" ht="22.5" x14ac:dyDescent="0.2">
      <c r="A2262" s="167" t="s">
        <v>344</v>
      </c>
      <c r="B2262" s="168" t="s">
        <v>345</v>
      </c>
      <c r="C2262" s="169">
        <v>0</v>
      </c>
      <c r="D2262" s="170">
        <v>0</v>
      </c>
      <c r="E2262" s="169">
        <v>0</v>
      </c>
      <c r="F2262" s="170">
        <v>0</v>
      </c>
      <c r="G2262" s="229">
        <v>40000</v>
      </c>
    </row>
    <row r="2263" spans="1:7" s="164" customFormat="1" ht="22.5" x14ac:dyDescent="0.2">
      <c r="A2263" s="167" t="s">
        <v>346</v>
      </c>
      <c r="B2263" s="168" t="s">
        <v>347</v>
      </c>
      <c r="C2263" s="169">
        <v>0</v>
      </c>
      <c r="D2263" s="170">
        <v>0</v>
      </c>
      <c r="E2263" s="169">
        <v>0</v>
      </c>
      <c r="F2263" s="170">
        <v>0</v>
      </c>
      <c r="G2263" s="229">
        <v>30000</v>
      </c>
    </row>
    <row r="2264" spans="1:7" s="164" customFormat="1" ht="22.5" x14ac:dyDescent="0.2">
      <c r="A2264" s="167" t="s">
        <v>310</v>
      </c>
      <c r="B2264" s="168" t="s">
        <v>348</v>
      </c>
      <c r="C2264" s="169">
        <v>0</v>
      </c>
      <c r="D2264" s="170">
        <v>0</v>
      </c>
      <c r="E2264" s="169">
        <v>0</v>
      </c>
      <c r="F2264" s="170">
        <v>0</v>
      </c>
      <c r="G2264" s="229">
        <v>100000</v>
      </c>
    </row>
    <row r="2265" spans="1:7" s="164" customFormat="1" ht="22.5" x14ac:dyDescent="0.2">
      <c r="A2265" s="167" t="s">
        <v>313</v>
      </c>
      <c r="B2265" s="168" t="s">
        <v>350</v>
      </c>
      <c r="C2265" s="169">
        <v>0</v>
      </c>
      <c r="D2265" s="170">
        <v>0</v>
      </c>
      <c r="E2265" s="169">
        <v>0</v>
      </c>
      <c r="F2265" s="170">
        <v>0</v>
      </c>
      <c r="G2265" s="173">
        <v>18000</v>
      </c>
    </row>
    <row r="2266" spans="1:7" s="164" customFormat="1" ht="22.5" x14ac:dyDescent="0.2">
      <c r="A2266" s="167" t="s">
        <v>355</v>
      </c>
      <c r="B2266" s="168" t="s">
        <v>356</v>
      </c>
      <c r="C2266" s="169">
        <v>0</v>
      </c>
      <c r="D2266" s="170">
        <v>0</v>
      </c>
      <c r="E2266" s="169">
        <v>0</v>
      </c>
      <c r="F2266" s="170">
        <v>0</v>
      </c>
      <c r="G2266" s="229">
        <v>52800</v>
      </c>
    </row>
    <row r="2267" spans="1:7" s="164" customFormat="1" ht="22.5" x14ac:dyDescent="0.2">
      <c r="A2267" s="167" t="s">
        <v>366</v>
      </c>
      <c r="B2267" s="168" t="s">
        <v>367</v>
      </c>
      <c r="C2267" s="183">
        <v>0</v>
      </c>
      <c r="D2267" s="184">
        <v>0</v>
      </c>
      <c r="E2267" s="183">
        <v>0</v>
      </c>
      <c r="F2267" s="184">
        <v>0</v>
      </c>
      <c r="G2267" s="185">
        <v>20000</v>
      </c>
    </row>
    <row r="2268" spans="1:7" s="164" customFormat="1" ht="11.25" x14ac:dyDescent="0.2">
      <c r="A2268" s="167"/>
      <c r="B2268" s="1"/>
      <c r="C2268" s="183"/>
      <c r="D2268" s="183"/>
      <c r="E2268" s="183"/>
      <c r="F2268" s="183"/>
      <c r="G2268" s="185"/>
    </row>
    <row r="2269" spans="1:7" x14ac:dyDescent="0.25">
      <c r="A2269" s="308" t="s">
        <v>194</v>
      </c>
      <c r="B2269" s="96"/>
      <c r="C2269" s="79">
        <f>SUM(C2260:C2267)</f>
        <v>0</v>
      </c>
      <c r="D2269" s="78">
        <f>SUM(D2260:D2267)</f>
        <v>0</v>
      </c>
      <c r="E2269" s="79">
        <f>SUM(E2260:E2267)</f>
        <v>0</v>
      </c>
      <c r="F2269" s="78">
        <f>SUM(F2260:F2267)</f>
        <v>0</v>
      </c>
      <c r="G2269" s="79">
        <f>SUM(G2260:G2267)</f>
        <v>340800</v>
      </c>
    </row>
    <row r="2270" spans="1:7" x14ac:dyDescent="0.25">
      <c r="A2270" s="26" t="s">
        <v>126</v>
      </c>
      <c r="B2270" s="25"/>
      <c r="C2270" s="14"/>
      <c r="D2270" s="13"/>
      <c r="E2270" s="14"/>
      <c r="F2270" s="13"/>
      <c r="G2270" s="15"/>
    </row>
    <row r="2271" spans="1:7" s="164" customFormat="1" ht="22.5" x14ac:dyDescent="0.2">
      <c r="A2271" s="230" t="s">
        <v>316</v>
      </c>
      <c r="B2271" s="234" t="s">
        <v>148</v>
      </c>
      <c r="C2271" s="169">
        <v>0</v>
      </c>
      <c r="D2271" s="170">
        <v>0</v>
      </c>
      <c r="E2271" s="169">
        <v>0</v>
      </c>
      <c r="F2271" s="170">
        <v>0</v>
      </c>
      <c r="G2271" s="229">
        <v>90000</v>
      </c>
    </row>
    <row r="2272" spans="1:7" s="164" customFormat="1" ht="11.25" x14ac:dyDescent="0.2">
      <c r="A2272" s="230" t="s">
        <v>318</v>
      </c>
      <c r="B2272" s="234" t="s">
        <v>155</v>
      </c>
      <c r="C2272" s="183">
        <v>0</v>
      </c>
      <c r="D2272" s="184">
        <v>0</v>
      </c>
      <c r="E2272" s="183">
        <v>0</v>
      </c>
      <c r="F2272" s="184">
        <v>0</v>
      </c>
      <c r="G2272" s="185">
        <v>150000</v>
      </c>
    </row>
    <row r="2273" spans="1:7" x14ac:dyDescent="0.25">
      <c r="A2273" s="18"/>
      <c r="B2273" s="121"/>
      <c r="C2273" s="71"/>
      <c r="D2273" s="23"/>
      <c r="E2273" s="70"/>
      <c r="F2273" s="122"/>
      <c r="G2273" s="119"/>
    </row>
    <row r="2274" spans="1:7" x14ac:dyDescent="0.25">
      <c r="A2274" s="76" t="s">
        <v>196</v>
      </c>
      <c r="B2274" s="123"/>
      <c r="C2274" s="78">
        <f>SUM(C2271:C2273)</f>
        <v>0</v>
      </c>
      <c r="D2274" s="79">
        <f>SUM(D2273:D2273)</f>
        <v>0</v>
      </c>
      <c r="E2274" s="78">
        <f>SUM(E2273:E2273)</f>
        <v>0</v>
      </c>
      <c r="F2274" s="79">
        <f>SUM(F2273:F2273)</f>
        <v>0</v>
      </c>
      <c r="G2274" s="80">
        <f>SUM(G2271:G2272)</f>
        <v>240000</v>
      </c>
    </row>
    <row r="2275" spans="1:7" x14ac:dyDescent="0.25">
      <c r="A2275" s="76"/>
      <c r="B2275" s="123"/>
      <c r="C2275" s="78"/>
      <c r="D2275" s="79"/>
      <c r="E2275" s="78"/>
      <c r="F2275" s="79"/>
      <c r="G2275" s="80"/>
    </row>
    <row r="2276" spans="1:7" x14ac:dyDescent="0.25">
      <c r="A2276" s="38" t="s">
        <v>185</v>
      </c>
      <c r="B2276" s="120"/>
      <c r="C2276" s="289">
        <f>C2258+C2269+C2274</f>
        <v>0</v>
      </c>
      <c r="D2276" s="289">
        <f>D2258+D2269+D2274</f>
        <v>0</v>
      </c>
      <c r="E2276" s="290">
        <f>E2258+E2269+E2274</f>
        <v>0</v>
      </c>
      <c r="F2276" s="289">
        <f>F2258+F2269+F2274</f>
        <v>0</v>
      </c>
      <c r="G2276" s="291">
        <f>G2258+G2269+G2274</f>
        <v>2279354.0499999998</v>
      </c>
    </row>
    <row r="2277" spans="1:7" x14ac:dyDescent="0.25">
      <c r="A2277" s="39"/>
      <c r="B2277" s="42"/>
      <c r="C2277" s="40"/>
      <c r="D2277" s="40"/>
      <c r="E2277" s="40"/>
      <c r="F2277" s="40"/>
      <c r="G2277" s="227"/>
    </row>
    <row r="2278" spans="1:7" x14ac:dyDescent="0.25">
      <c r="A2278" s="24" t="s">
        <v>165</v>
      </c>
      <c r="B2278" s="42"/>
      <c r="C2278" s="40"/>
      <c r="D2278" s="40"/>
      <c r="E2278" s="40"/>
      <c r="F2278" s="40"/>
      <c r="G2278" s="41"/>
    </row>
    <row r="2279" spans="1:7" x14ac:dyDescent="0.25">
      <c r="A2279" s="39"/>
      <c r="B2279" s="42"/>
      <c r="C2279" s="40"/>
      <c r="D2279" s="40"/>
      <c r="E2279" s="40"/>
      <c r="F2279" s="40"/>
      <c r="G2279" s="41"/>
    </row>
    <row r="2280" spans="1:7" ht="23.25" x14ac:dyDescent="0.25">
      <c r="A2280" s="39" t="s">
        <v>166</v>
      </c>
      <c r="B2280" s="42" t="s">
        <v>167</v>
      </c>
      <c r="C2280" s="40"/>
      <c r="D2280" s="40"/>
      <c r="E2280" s="43" t="s">
        <v>168</v>
      </c>
      <c r="F2280" s="14"/>
      <c r="G2280" s="41"/>
    </row>
    <row r="2281" spans="1:7" x14ac:dyDescent="0.25">
      <c r="A2281" s="39"/>
      <c r="B2281" s="42"/>
      <c r="C2281" s="40"/>
      <c r="D2281" s="40"/>
      <c r="E2281" s="43"/>
      <c r="F2281" s="14"/>
      <c r="G2281" s="41"/>
    </row>
    <row r="2282" spans="1:7" ht="22.5" x14ac:dyDescent="0.25">
      <c r="A2282" s="99" t="s">
        <v>514</v>
      </c>
      <c r="C2282" s="337" t="s">
        <v>187</v>
      </c>
      <c r="D2282" s="337"/>
      <c r="E2282" s="14"/>
      <c r="F2282" s="337" t="s">
        <v>188</v>
      </c>
      <c r="G2282" s="338"/>
    </row>
    <row r="2283" spans="1:7" x14ac:dyDescent="0.25">
      <c r="A2283" s="118"/>
      <c r="B2283" s="89"/>
      <c r="C2283" s="45"/>
      <c r="D2283" s="45"/>
      <c r="E2283" s="45"/>
      <c r="F2283" s="45"/>
      <c r="G2283" s="46"/>
    </row>
    <row r="2284" spans="1:7" x14ac:dyDescent="0.25">
      <c r="A2284" s="14"/>
      <c r="B2284" s="96"/>
      <c r="C2284" s="40"/>
      <c r="D2284" s="40"/>
      <c r="E2284" s="40"/>
      <c r="F2284" s="40"/>
      <c r="G2284" s="40"/>
    </row>
    <row r="2285" spans="1:7" x14ac:dyDescent="0.25">
      <c r="A2285" s="143"/>
      <c r="B2285" s="96"/>
      <c r="C2285" s="40"/>
      <c r="D2285" s="40"/>
      <c r="E2285" s="40"/>
      <c r="F2285" s="40"/>
      <c r="G2285" s="40"/>
    </row>
    <row r="2286" spans="1:7" x14ac:dyDescent="0.25">
      <c r="A2286" s="14"/>
      <c r="B2286" s="96"/>
      <c r="C2286" s="40"/>
      <c r="D2286" s="40"/>
      <c r="E2286" s="40"/>
      <c r="F2286" s="40"/>
      <c r="G2286" s="40"/>
    </row>
    <row r="2287" spans="1:7" x14ac:dyDescent="0.25">
      <c r="A2287" s="14"/>
      <c r="B2287" s="96"/>
      <c r="C2287" s="40"/>
      <c r="D2287" s="40"/>
      <c r="E2287" s="40"/>
      <c r="F2287" s="40"/>
      <c r="G2287" s="40"/>
    </row>
    <row r="2288" spans="1:7" x14ac:dyDescent="0.25">
      <c r="A2288" s="14"/>
      <c r="B2288" s="96"/>
      <c r="C2288" s="40"/>
      <c r="D2288" s="40"/>
      <c r="E2288" s="40"/>
      <c r="F2288" s="40"/>
      <c r="G2288" s="40"/>
    </row>
    <row r="2289" spans="1:7" x14ac:dyDescent="0.25">
      <c r="A2289" s="14"/>
      <c r="B2289" s="96"/>
      <c r="C2289" s="40"/>
      <c r="D2289" s="40"/>
      <c r="E2289" s="40"/>
      <c r="F2289" s="40"/>
      <c r="G2289" s="40"/>
    </row>
    <row r="2290" spans="1:7" x14ac:dyDescent="0.25">
      <c r="A2290" s="14"/>
      <c r="B2290" s="96"/>
      <c r="C2290" s="40"/>
      <c r="D2290" s="40"/>
      <c r="E2290" s="40"/>
      <c r="F2290" s="40"/>
      <c r="G2290" s="40"/>
    </row>
    <row r="2291" spans="1:7" x14ac:dyDescent="0.25">
      <c r="A2291" s="14"/>
      <c r="B2291" s="96"/>
      <c r="C2291" s="40"/>
      <c r="D2291" s="40"/>
      <c r="E2291" s="40"/>
      <c r="F2291" s="40"/>
      <c r="G2291" s="40"/>
    </row>
    <row r="2292" spans="1:7" x14ac:dyDescent="0.25">
      <c r="A2292" s="14"/>
      <c r="B2292" s="96"/>
      <c r="C2292" s="40"/>
      <c r="D2292" s="40"/>
      <c r="E2292" s="40"/>
      <c r="F2292" s="40"/>
      <c r="G2292" s="40"/>
    </row>
    <row r="2293" spans="1:7" x14ac:dyDescent="0.25">
      <c r="A2293" s="14"/>
      <c r="B2293" s="96"/>
      <c r="C2293" s="40"/>
      <c r="D2293" s="40"/>
      <c r="E2293" s="40"/>
      <c r="F2293" s="40"/>
      <c r="G2293" s="40"/>
    </row>
    <row r="2294" spans="1:7" x14ac:dyDescent="0.25">
      <c r="A2294" s="14"/>
      <c r="B2294" s="96"/>
      <c r="C2294" s="40"/>
      <c r="D2294" s="40"/>
      <c r="E2294" s="40"/>
      <c r="F2294" s="40"/>
      <c r="G2294" s="40"/>
    </row>
    <row r="2295" spans="1:7" x14ac:dyDescent="0.25">
      <c r="A2295" s="14"/>
      <c r="B2295" s="96"/>
      <c r="C2295" s="40"/>
      <c r="D2295" s="40"/>
      <c r="E2295" s="40"/>
      <c r="F2295" s="40"/>
      <c r="G2295" s="40"/>
    </row>
    <row r="2296" spans="1:7" x14ac:dyDescent="0.25">
      <c r="A2296" s="14"/>
      <c r="B2296" s="96"/>
      <c r="C2296" s="40"/>
      <c r="D2296" s="40"/>
      <c r="E2296" s="40"/>
      <c r="F2296" s="40"/>
      <c r="G2296" s="40"/>
    </row>
    <row r="2297" spans="1:7" x14ac:dyDescent="0.25">
      <c r="A2297" s="14"/>
      <c r="B2297" s="96"/>
      <c r="C2297" s="40"/>
      <c r="D2297" s="40"/>
      <c r="E2297" s="40"/>
      <c r="F2297" s="40"/>
      <c r="G2297" s="40"/>
    </row>
    <row r="2298" spans="1:7" x14ac:dyDescent="0.25">
      <c r="A2298" s="14"/>
      <c r="B2298" s="96"/>
      <c r="C2298" s="40"/>
      <c r="D2298" s="40"/>
      <c r="E2298" s="40"/>
      <c r="F2298" s="40"/>
      <c r="G2298" s="40"/>
    </row>
    <row r="2299" spans="1:7" x14ac:dyDescent="0.25">
      <c r="A2299" s="14"/>
      <c r="B2299" s="96"/>
      <c r="C2299" s="40"/>
      <c r="D2299" s="40"/>
      <c r="E2299" s="40"/>
      <c r="F2299" s="40"/>
      <c r="G2299" s="40"/>
    </row>
    <row r="2300" spans="1:7" x14ac:dyDescent="0.25">
      <c r="A2300" s="14"/>
      <c r="B2300" s="96"/>
      <c r="C2300" s="40"/>
      <c r="D2300" s="40"/>
      <c r="E2300" s="40"/>
      <c r="F2300" s="40"/>
      <c r="G2300" s="40"/>
    </row>
    <row r="2301" spans="1:7" x14ac:dyDescent="0.25">
      <c r="A2301" s="14"/>
      <c r="B2301" s="96"/>
      <c r="C2301" s="40"/>
      <c r="D2301" s="40"/>
      <c r="E2301" s="40"/>
      <c r="F2301" s="40"/>
      <c r="G2301" s="40"/>
    </row>
    <row r="2302" spans="1:7" x14ac:dyDescent="0.25">
      <c r="A2302" s="14"/>
      <c r="B2302" s="96"/>
      <c r="C2302" s="40"/>
      <c r="D2302" s="40"/>
      <c r="E2302" s="40"/>
      <c r="F2302" s="40"/>
      <c r="G2302" s="40"/>
    </row>
    <row r="2303" spans="1:7" x14ac:dyDescent="0.25">
      <c r="A2303" s="14"/>
      <c r="B2303" s="96"/>
      <c r="C2303" s="40"/>
      <c r="D2303" s="40"/>
      <c r="E2303" s="40"/>
      <c r="F2303" s="40"/>
      <c r="G2303" s="40"/>
    </row>
    <row r="2304" spans="1:7" x14ac:dyDescent="0.25">
      <c r="A2304" s="14"/>
      <c r="B2304" s="96"/>
      <c r="C2304" s="40"/>
      <c r="D2304" s="40"/>
      <c r="E2304" s="40"/>
      <c r="F2304" s="40"/>
      <c r="G2304" s="40"/>
    </row>
    <row r="2305" spans="1:7" x14ac:dyDescent="0.25">
      <c r="A2305" s="14"/>
      <c r="B2305" s="96"/>
      <c r="C2305" s="40"/>
      <c r="D2305" s="40"/>
      <c r="E2305" s="40"/>
      <c r="F2305" s="40"/>
      <c r="G2305" s="40"/>
    </row>
    <row r="2306" spans="1:7" x14ac:dyDescent="0.25">
      <c r="A2306" s="14"/>
      <c r="B2306" s="96"/>
      <c r="C2306" s="40"/>
      <c r="D2306" s="40"/>
      <c r="E2306" s="40"/>
      <c r="F2306" s="40"/>
      <c r="G2306" s="40"/>
    </row>
    <row r="2307" spans="1:7" x14ac:dyDescent="0.25">
      <c r="A2307" s="14"/>
      <c r="B2307" s="96"/>
      <c r="C2307" s="40"/>
      <c r="D2307" s="40"/>
      <c r="E2307" s="40"/>
      <c r="F2307" s="40"/>
      <c r="G2307" s="40"/>
    </row>
    <row r="2308" spans="1:7" x14ac:dyDescent="0.25">
      <c r="A2308" s="14"/>
      <c r="B2308" s="96"/>
      <c r="C2308" s="40"/>
      <c r="D2308" s="40"/>
      <c r="E2308" s="40"/>
      <c r="F2308" s="40"/>
      <c r="G2308" s="40"/>
    </row>
    <row r="2309" spans="1:7" x14ac:dyDescent="0.25">
      <c r="A2309" s="14"/>
      <c r="B2309" s="96"/>
      <c r="C2309" s="40"/>
      <c r="D2309" s="40"/>
      <c r="E2309" s="40"/>
      <c r="F2309" s="40"/>
      <c r="G2309" s="40"/>
    </row>
    <row r="2310" spans="1:7" x14ac:dyDescent="0.25">
      <c r="A2310" s="14"/>
      <c r="B2310" s="96"/>
      <c r="C2310" s="40"/>
      <c r="D2310" s="40"/>
      <c r="E2310" s="40"/>
      <c r="F2310" s="40"/>
      <c r="G2310" s="40"/>
    </row>
    <row r="2311" spans="1:7" x14ac:dyDescent="0.25">
      <c r="A2311" s="14"/>
      <c r="B2311" s="96"/>
      <c r="C2311" s="40"/>
      <c r="D2311" s="40"/>
      <c r="E2311" s="40"/>
      <c r="F2311" s="40"/>
      <c r="G2311" s="40"/>
    </row>
    <row r="2312" spans="1:7" x14ac:dyDescent="0.25">
      <c r="A2312" s="14"/>
      <c r="B2312" s="96"/>
      <c r="C2312" s="40"/>
      <c r="D2312" s="40"/>
      <c r="E2312" s="40"/>
      <c r="F2312" s="40"/>
      <c r="G2312" s="40"/>
    </row>
    <row r="2313" spans="1:7" x14ac:dyDescent="0.25">
      <c r="A2313" s="14"/>
      <c r="B2313" s="96"/>
      <c r="C2313" s="40"/>
      <c r="D2313" s="40"/>
      <c r="E2313" s="40"/>
      <c r="F2313" s="40"/>
      <c r="G2313" s="40"/>
    </row>
    <row r="2314" spans="1:7" x14ac:dyDescent="0.25">
      <c r="A2314" s="14"/>
      <c r="B2314" s="96"/>
      <c r="C2314" s="40"/>
      <c r="D2314" s="40"/>
      <c r="E2314" s="40"/>
      <c r="F2314" s="40"/>
      <c r="G2314" s="40"/>
    </row>
    <row r="2315" spans="1:7" ht="24.75" x14ac:dyDescent="0.25">
      <c r="A2315" s="47" t="s">
        <v>175</v>
      </c>
      <c r="B2315" s="48"/>
      <c r="C2315" s="49"/>
      <c r="D2315" s="49"/>
      <c r="E2315" s="49"/>
      <c r="F2315" s="2" t="s">
        <v>189</v>
      </c>
      <c r="G2315" s="49"/>
    </row>
    <row r="2316" spans="1:7" ht="33" x14ac:dyDescent="0.25">
      <c r="A2316" s="50" t="s">
        <v>177</v>
      </c>
      <c r="B2316" s="51"/>
      <c r="C2316" s="52"/>
      <c r="D2316" s="52"/>
      <c r="E2316" s="52"/>
      <c r="F2316" s="52"/>
      <c r="G2316" s="52"/>
    </row>
    <row r="2317" spans="1:7" x14ac:dyDescent="0.25">
      <c r="A2317" s="328" t="s">
        <v>1</v>
      </c>
      <c r="B2317" s="328"/>
      <c r="C2317" s="328"/>
      <c r="D2317" s="328"/>
      <c r="E2317" s="328"/>
      <c r="F2317" s="328"/>
      <c r="G2317" s="328"/>
    </row>
    <row r="2318" spans="1:7" x14ac:dyDescent="0.25">
      <c r="A2318" s="53" t="s">
        <v>2</v>
      </c>
      <c r="B2318" s="328" t="s">
        <v>280</v>
      </c>
      <c r="C2318" s="328"/>
      <c r="D2318" s="328"/>
      <c r="E2318" s="328"/>
      <c r="F2318" s="54"/>
      <c r="G2318" s="54"/>
    </row>
    <row r="2319" spans="1:7" ht="14.45" customHeight="1" x14ac:dyDescent="0.25">
      <c r="A2319" s="91" t="s">
        <v>3</v>
      </c>
      <c r="B2319" s="334" t="s">
        <v>267</v>
      </c>
      <c r="C2319" s="334"/>
      <c r="D2319" s="334"/>
      <c r="E2319" s="334"/>
      <c r="F2319" s="334"/>
      <c r="G2319" s="91"/>
    </row>
    <row r="2320" spans="1:7" x14ac:dyDescent="0.25">
      <c r="A2320" s="72" t="s">
        <v>4</v>
      </c>
      <c r="B2320" s="55"/>
      <c r="C2320" s="5"/>
      <c r="D2320" s="5"/>
      <c r="E2320" s="5"/>
      <c r="F2320" s="5"/>
      <c r="G2320" s="5"/>
    </row>
    <row r="2321" spans="1:7" x14ac:dyDescent="0.25">
      <c r="A2321" s="6"/>
      <c r="B2321" s="12"/>
      <c r="C2321" s="9"/>
      <c r="D2321" s="335" t="s">
        <v>6</v>
      </c>
      <c r="E2321" s="336"/>
      <c r="F2321" s="335"/>
      <c r="G2321" s="7"/>
    </row>
    <row r="2322" spans="1:7" ht="31.5" x14ac:dyDescent="0.25">
      <c r="A2322" s="10" t="s">
        <v>7</v>
      </c>
      <c r="B2322" s="11" t="s">
        <v>8</v>
      </c>
      <c r="C2322" s="221" t="s">
        <v>9</v>
      </c>
      <c r="D2322" s="12" t="s">
        <v>10</v>
      </c>
      <c r="E2322" s="56" t="s">
        <v>11</v>
      </c>
      <c r="F2322" s="12" t="s">
        <v>12</v>
      </c>
      <c r="G2322" s="222" t="s">
        <v>13</v>
      </c>
    </row>
    <row r="2323" spans="1:7" x14ac:dyDescent="0.25">
      <c r="A2323" s="57" t="s">
        <v>14</v>
      </c>
      <c r="B2323" s="58" t="s">
        <v>15</v>
      </c>
      <c r="C2323" s="59" t="s">
        <v>16</v>
      </c>
      <c r="D2323" s="58" t="s">
        <v>17</v>
      </c>
      <c r="E2323" s="60" t="s">
        <v>18</v>
      </c>
      <c r="F2323" s="59" t="s">
        <v>19</v>
      </c>
      <c r="G2323" s="58" t="s">
        <v>20</v>
      </c>
    </row>
    <row r="2324" spans="1:7" x14ac:dyDescent="0.25">
      <c r="A2324" s="61" t="s">
        <v>21</v>
      </c>
      <c r="B2324" s="62"/>
      <c r="C2324" s="63"/>
      <c r="D2324" s="64"/>
      <c r="E2324" s="63"/>
      <c r="F2324" s="64"/>
      <c r="G2324" s="65"/>
    </row>
    <row r="2325" spans="1:7" x14ac:dyDescent="0.25">
      <c r="A2325" s="66" t="s">
        <v>22</v>
      </c>
      <c r="B2325" s="25"/>
      <c r="C2325" s="14"/>
      <c r="D2325" s="13"/>
      <c r="E2325" s="14"/>
      <c r="F2325" s="13"/>
      <c r="G2325" s="15"/>
    </row>
    <row r="2326" spans="1:7" s="164" customFormat="1" ht="22.5" x14ac:dyDescent="0.2">
      <c r="A2326" s="167" t="s">
        <v>281</v>
      </c>
      <c r="B2326" s="168" t="s">
        <v>325</v>
      </c>
      <c r="C2326" s="169">
        <v>1315835.8899999999</v>
      </c>
      <c r="D2326" s="170">
        <v>752732</v>
      </c>
      <c r="E2326" s="169">
        <v>855535</v>
      </c>
      <c r="F2326" s="170">
        <v>1608267</v>
      </c>
      <c r="G2326" s="171">
        <v>2038572</v>
      </c>
    </row>
    <row r="2327" spans="1:7" s="164" customFormat="1" ht="22.5" x14ac:dyDescent="0.2">
      <c r="A2327" s="167" t="s">
        <v>282</v>
      </c>
      <c r="B2327" s="168" t="s">
        <v>326</v>
      </c>
      <c r="C2327" s="169">
        <v>909118.74</v>
      </c>
      <c r="D2327" s="170">
        <v>1019479.77</v>
      </c>
      <c r="E2327" s="169">
        <v>-36679.770000000019</v>
      </c>
      <c r="F2327" s="170">
        <v>982800</v>
      </c>
      <c r="G2327" s="224">
        <v>1534302</v>
      </c>
    </row>
    <row r="2328" spans="1:7" s="164" customFormat="1" ht="22.5" x14ac:dyDescent="0.2">
      <c r="A2328" s="167" t="s">
        <v>283</v>
      </c>
      <c r="B2328" s="168" t="s">
        <v>327</v>
      </c>
      <c r="C2328" s="169">
        <v>247908.6</v>
      </c>
      <c r="D2328" s="170">
        <v>192000</v>
      </c>
      <c r="E2328" s="169">
        <v>96000</v>
      </c>
      <c r="F2328" s="170">
        <v>288000</v>
      </c>
      <c r="G2328" s="171">
        <v>456000</v>
      </c>
    </row>
    <row r="2329" spans="1:7" s="164" customFormat="1" ht="22.5" x14ac:dyDescent="0.2">
      <c r="A2329" s="167" t="s">
        <v>284</v>
      </c>
      <c r="B2329" s="168" t="s">
        <v>328</v>
      </c>
      <c r="C2329" s="169">
        <v>81000</v>
      </c>
      <c r="D2329" s="170">
        <v>40500</v>
      </c>
      <c r="E2329" s="169">
        <v>20250</v>
      </c>
      <c r="F2329" s="170">
        <v>60750</v>
      </c>
      <c r="G2329" s="171">
        <v>91800</v>
      </c>
    </row>
    <row r="2330" spans="1:7" s="164" customFormat="1" ht="22.5" x14ac:dyDescent="0.2">
      <c r="A2330" s="167" t="s">
        <v>285</v>
      </c>
      <c r="B2330" s="168" t="s">
        <v>329</v>
      </c>
      <c r="C2330" s="169">
        <v>81000</v>
      </c>
      <c r="D2330" s="170">
        <v>40500</v>
      </c>
      <c r="E2330" s="169">
        <v>20250</v>
      </c>
      <c r="F2330" s="170">
        <v>60750</v>
      </c>
      <c r="G2330" s="171">
        <v>91800</v>
      </c>
    </row>
    <row r="2331" spans="1:7" s="164" customFormat="1" ht="22.5" x14ac:dyDescent="0.2">
      <c r="A2331" s="167" t="s">
        <v>286</v>
      </c>
      <c r="B2331" s="168" t="s">
        <v>330</v>
      </c>
      <c r="C2331" s="169">
        <v>70443.27</v>
      </c>
      <c r="D2331" s="170">
        <v>96000</v>
      </c>
      <c r="E2331" s="169">
        <v>0</v>
      </c>
      <c r="F2331" s="170">
        <v>96000</v>
      </c>
      <c r="G2331" s="171">
        <v>133000</v>
      </c>
    </row>
    <row r="2332" spans="1:7" s="164" customFormat="1" ht="22.5" x14ac:dyDescent="0.2">
      <c r="A2332" s="167" t="s">
        <v>289</v>
      </c>
      <c r="B2332" s="168" t="s">
        <v>331</v>
      </c>
      <c r="C2332" s="169">
        <v>0</v>
      </c>
      <c r="D2332" s="170">
        <v>0</v>
      </c>
      <c r="E2332" s="169">
        <v>21000</v>
      </c>
      <c r="F2332" s="170">
        <v>21000</v>
      </c>
      <c r="G2332" s="175">
        <v>0</v>
      </c>
    </row>
    <row r="2333" spans="1:7" s="164" customFormat="1" ht="22.5" x14ac:dyDescent="0.2">
      <c r="A2333" s="167" t="s">
        <v>291</v>
      </c>
      <c r="B2333" s="168" t="s">
        <v>332</v>
      </c>
      <c r="C2333" s="169">
        <v>86108.42</v>
      </c>
      <c r="D2333" s="170">
        <v>0</v>
      </c>
      <c r="E2333" s="169">
        <v>100000</v>
      </c>
      <c r="F2333" s="170">
        <v>100000</v>
      </c>
      <c r="G2333" s="171">
        <v>100000</v>
      </c>
    </row>
    <row r="2334" spans="1:7" s="164" customFormat="1" ht="22.5" x14ac:dyDescent="0.2">
      <c r="A2334" s="167" t="s">
        <v>292</v>
      </c>
      <c r="B2334" s="168" t="s">
        <v>333</v>
      </c>
      <c r="C2334" s="169">
        <v>347284</v>
      </c>
      <c r="D2334" s="170">
        <v>213172</v>
      </c>
      <c r="E2334" s="169">
        <v>275106</v>
      </c>
      <c r="F2334" s="170">
        <v>488278</v>
      </c>
      <c r="G2334" s="224">
        <v>638098.5</v>
      </c>
    </row>
    <row r="2335" spans="1:7" s="164" customFormat="1" ht="22.5" x14ac:dyDescent="0.2">
      <c r="A2335" s="167" t="s">
        <v>293</v>
      </c>
      <c r="B2335" s="168" t="s">
        <v>334</v>
      </c>
      <c r="C2335" s="169">
        <v>45000</v>
      </c>
      <c r="D2335" s="170">
        <v>0</v>
      </c>
      <c r="E2335" s="169">
        <v>60000</v>
      </c>
      <c r="F2335" s="170">
        <v>60000</v>
      </c>
      <c r="G2335" s="224">
        <v>77500</v>
      </c>
    </row>
    <row r="2336" spans="1:7" s="164" customFormat="1" ht="22.5" x14ac:dyDescent="0.2">
      <c r="A2336" s="167" t="s">
        <v>294</v>
      </c>
      <c r="B2336" s="168" t="s">
        <v>335</v>
      </c>
      <c r="C2336" s="169">
        <v>198676.47</v>
      </c>
      <c r="D2336" s="170">
        <v>0</v>
      </c>
      <c r="E2336" s="169">
        <v>0</v>
      </c>
      <c r="F2336" s="170">
        <v>0</v>
      </c>
      <c r="G2336" s="175">
        <v>0</v>
      </c>
    </row>
    <row r="2337" spans="1:7" s="164" customFormat="1" ht="22.5" x14ac:dyDescent="0.2">
      <c r="A2337" s="167" t="s">
        <v>295</v>
      </c>
      <c r="B2337" s="168" t="s">
        <v>336</v>
      </c>
      <c r="C2337" s="169">
        <v>231344.48</v>
      </c>
      <c r="D2337" s="170">
        <v>153483.84</v>
      </c>
      <c r="E2337" s="169">
        <v>198076.31999999998</v>
      </c>
      <c r="F2337" s="170">
        <v>351560.16</v>
      </c>
      <c r="G2337" s="224">
        <v>428744.88</v>
      </c>
    </row>
    <row r="2338" spans="1:7" s="164" customFormat="1" ht="22.5" x14ac:dyDescent="0.2">
      <c r="A2338" s="167" t="s">
        <v>296</v>
      </c>
      <c r="B2338" s="168" t="s">
        <v>337</v>
      </c>
      <c r="C2338" s="169">
        <v>10800</v>
      </c>
      <c r="D2338" s="170">
        <v>17600</v>
      </c>
      <c r="E2338" s="169">
        <v>-3200</v>
      </c>
      <c r="F2338" s="170">
        <v>14400</v>
      </c>
      <c r="G2338" s="224">
        <v>37200</v>
      </c>
    </row>
    <row r="2339" spans="1:7" s="164" customFormat="1" ht="22.5" x14ac:dyDescent="0.2">
      <c r="A2339" s="167" t="s">
        <v>297</v>
      </c>
      <c r="B2339" s="168" t="s">
        <v>338</v>
      </c>
      <c r="C2339" s="169">
        <v>31474.080000000002</v>
      </c>
      <c r="D2339" s="170">
        <v>31975.8</v>
      </c>
      <c r="E2339" s="169">
        <v>41265.899999999994</v>
      </c>
      <c r="F2339" s="170">
        <v>73241.7</v>
      </c>
      <c r="G2339" s="224">
        <v>89321.85</v>
      </c>
    </row>
    <row r="2340" spans="1:7" s="164" customFormat="1" ht="22.5" x14ac:dyDescent="0.2">
      <c r="A2340" s="167" t="s">
        <v>298</v>
      </c>
      <c r="B2340" s="168" t="s">
        <v>339</v>
      </c>
      <c r="C2340" s="169">
        <v>10800</v>
      </c>
      <c r="D2340" s="170">
        <v>9600</v>
      </c>
      <c r="E2340" s="169">
        <v>4800</v>
      </c>
      <c r="F2340" s="170">
        <v>14400</v>
      </c>
      <c r="G2340" s="224">
        <v>18600</v>
      </c>
    </row>
    <row r="2341" spans="1:7" s="164" customFormat="1" ht="11.25" x14ac:dyDescent="0.2">
      <c r="A2341" s="235" t="s">
        <v>421</v>
      </c>
      <c r="B2341" s="168"/>
      <c r="C2341" s="169"/>
      <c r="D2341" s="170"/>
      <c r="E2341" s="169"/>
      <c r="F2341" s="170"/>
      <c r="G2341" s="225"/>
    </row>
    <row r="2342" spans="1:7" s="164" customFormat="1" ht="22.5" x14ac:dyDescent="0.2">
      <c r="A2342" s="167" t="s">
        <v>422</v>
      </c>
      <c r="B2342" s="191" t="s">
        <v>52</v>
      </c>
      <c r="C2342" s="209">
        <v>119028.51</v>
      </c>
      <c r="D2342" s="228">
        <v>0</v>
      </c>
      <c r="E2342" s="275">
        <v>0</v>
      </c>
      <c r="F2342" s="228">
        <v>0</v>
      </c>
      <c r="G2342" s="274">
        <v>0</v>
      </c>
    </row>
    <row r="2343" spans="1:7" s="164" customFormat="1" ht="11.25" x14ac:dyDescent="0.2">
      <c r="A2343" s="282" t="s">
        <v>408</v>
      </c>
      <c r="B2343" s="191" t="s">
        <v>274</v>
      </c>
      <c r="C2343" s="275">
        <v>0</v>
      </c>
      <c r="D2343" s="228">
        <v>0</v>
      </c>
      <c r="E2343" s="275">
        <v>0</v>
      </c>
      <c r="F2343" s="228">
        <v>0</v>
      </c>
      <c r="G2343" s="171">
        <v>46947.4</v>
      </c>
    </row>
    <row r="2344" spans="1:7" s="164" customFormat="1" ht="11.25" x14ac:dyDescent="0.2">
      <c r="A2344" s="167" t="s">
        <v>468</v>
      </c>
      <c r="B2344" s="179" t="s">
        <v>56</v>
      </c>
      <c r="C2344" s="275">
        <v>51861.15</v>
      </c>
      <c r="D2344" s="228">
        <v>17472.75</v>
      </c>
      <c r="E2344" s="209">
        <f>F2344-D2344</f>
        <v>45790.77</v>
      </c>
      <c r="F2344" s="228">
        <v>63263.519999999997</v>
      </c>
      <c r="G2344" s="171">
        <v>82014.100000000006</v>
      </c>
    </row>
    <row r="2345" spans="1:7" s="164" customFormat="1" ht="11.25" x14ac:dyDescent="0.2">
      <c r="A2345" s="167" t="s">
        <v>410</v>
      </c>
      <c r="B2345" s="179" t="s">
        <v>58</v>
      </c>
      <c r="C2345" s="277">
        <v>0</v>
      </c>
      <c r="D2345" s="226">
        <v>0</v>
      </c>
      <c r="E2345" s="277">
        <v>0</v>
      </c>
      <c r="F2345" s="226">
        <v>0</v>
      </c>
      <c r="G2345" s="276">
        <v>4233.92</v>
      </c>
    </row>
    <row r="2346" spans="1:7" x14ac:dyDescent="0.25">
      <c r="A2346" s="24"/>
      <c r="B2346" s="17"/>
      <c r="C2346" s="70"/>
      <c r="D2346" s="23"/>
      <c r="E2346" s="93"/>
      <c r="F2346" s="23"/>
      <c r="G2346" s="271"/>
    </row>
    <row r="2347" spans="1:7" x14ac:dyDescent="0.25">
      <c r="A2347" s="26" t="s">
        <v>202</v>
      </c>
      <c r="B2347" s="25"/>
      <c r="C2347" s="78">
        <f>SUM(C2326:C2346)</f>
        <v>3837683.61</v>
      </c>
      <c r="D2347" s="79">
        <f>SUM(D2326:D2346)</f>
        <v>2584516.1599999997</v>
      </c>
      <c r="E2347" s="78">
        <f>SUM(E2326:E2346)</f>
        <v>1698194.22</v>
      </c>
      <c r="F2347" s="79">
        <f>SUM(F2326:F2346)</f>
        <v>4282710.38</v>
      </c>
      <c r="G2347" s="80">
        <f>SUM(G2326:G2346)</f>
        <v>5868134.6499999994</v>
      </c>
    </row>
    <row r="2348" spans="1:7" x14ac:dyDescent="0.25">
      <c r="A2348" s="69" t="s">
        <v>233</v>
      </c>
      <c r="B2348" s="25"/>
      <c r="C2348" s="14"/>
      <c r="D2348" s="13"/>
      <c r="E2348" s="14"/>
      <c r="F2348" s="13"/>
      <c r="G2348" s="15"/>
    </row>
    <row r="2349" spans="1:7" s="219" customFormat="1" ht="11.25" x14ac:dyDescent="0.2">
      <c r="A2349" s="167" t="s">
        <v>304</v>
      </c>
      <c r="B2349" s="298" t="s">
        <v>341</v>
      </c>
      <c r="C2349" s="70">
        <v>54795</v>
      </c>
      <c r="D2349" s="81">
        <v>12578</v>
      </c>
      <c r="E2349" s="70">
        <v>67422</v>
      </c>
      <c r="F2349" s="81">
        <v>80000</v>
      </c>
      <c r="G2349" s="75">
        <v>80000</v>
      </c>
    </row>
    <row r="2350" spans="1:7" s="219" customFormat="1" ht="11.25" x14ac:dyDescent="0.2">
      <c r="A2350" s="167" t="s">
        <v>306</v>
      </c>
      <c r="B2350" s="298" t="s">
        <v>343</v>
      </c>
      <c r="C2350" s="70">
        <v>13922.73</v>
      </c>
      <c r="D2350" s="81">
        <v>0</v>
      </c>
      <c r="E2350" s="70">
        <v>80000</v>
      </c>
      <c r="F2350" s="81">
        <v>80000</v>
      </c>
      <c r="G2350" s="75">
        <v>50000</v>
      </c>
    </row>
    <row r="2351" spans="1:7" s="219" customFormat="1" ht="11.25" x14ac:dyDescent="0.2">
      <c r="A2351" s="167" t="s">
        <v>344</v>
      </c>
      <c r="B2351" s="298" t="s">
        <v>345</v>
      </c>
      <c r="C2351" s="70">
        <v>17450.599999999999</v>
      </c>
      <c r="D2351" s="81">
        <v>33.549999999999997</v>
      </c>
      <c r="E2351" s="70">
        <v>29966.45</v>
      </c>
      <c r="F2351" s="81">
        <v>30000</v>
      </c>
      <c r="G2351" s="75">
        <v>30000</v>
      </c>
    </row>
    <row r="2352" spans="1:7" s="219" customFormat="1" ht="11.25" x14ac:dyDescent="0.2">
      <c r="A2352" s="230" t="s">
        <v>308</v>
      </c>
      <c r="B2352" s="298" t="s">
        <v>73</v>
      </c>
      <c r="C2352" s="70">
        <v>0</v>
      </c>
      <c r="D2352" s="81">
        <v>0</v>
      </c>
      <c r="E2352" s="70">
        <v>0</v>
      </c>
      <c r="F2352" s="81">
        <v>0</v>
      </c>
      <c r="G2352" s="75">
        <v>20000</v>
      </c>
    </row>
    <row r="2353" spans="1:7" s="219" customFormat="1" ht="11.25" x14ac:dyDescent="0.2">
      <c r="A2353" s="167" t="s">
        <v>346</v>
      </c>
      <c r="B2353" s="298" t="s">
        <v>347</v>
      </c>
      <c r="C2353" s="70">
        <v>1737823.4</v>
      </c>
      <c r="D2353" s="81">
        <v>446113.85</v>
      </c>
      <c r="E2353" s="70">
        <v>1063886.1499999999</v>
      </c>
      <c r="F2353" s="81">
        <v>1510000</v>
      </c>
      <c r="G2353" s="75">
        <v>1353250</v>
      </c>
    </row>
    <row r="2354" spans="1:7" s="219" customFormat="1" ht="11.25" x14ac:dyDescent="0.2">
      <c r="A2354" s="167" t="s">
        <v>310</v>
      </c>
      <c r="B2354" s="298" t="s">
        <v>348</v>
      </c>
      <c r="C2354" s="70">
        <v>101555</v>
      </c>
      <c r="D2354" s="81">
        <v>0</v>
      </c>
      <c r="E2354" s="70">
        <v>420000</v>
      </c>
      <c r="F2354" s="81">
        <v>420000</v>
      </c>
      <c r="G2354" s="75">
        <v>399000</v>
      </c>
    </row>
    <row r="2355" spans="1:7" s="219" customFormat="1" ht="11.25" x14ac:dyDescent="0.2">
      <c r="A2355" s="167" t="s">
        <v>313</v>
      </c>
      <c r="B2355" s="298" t="s">
        <v>350</v>
      </c>
      <c r="C2355" s="70">
        <v>17996</v>
      </c>
      <c r="D2355" s="81">
        <v>4500</v>
      </c>
      <c r="E2355" s="70">
        <v>13500</v>
      </c>
      <c r="F2355" s="81">
        <v>18000</v>
      </c>
      <c r="G2355" s="75">
        <v>18000</v>
      </c>
    </row>
    <row r="2356" spans="1:7" s="219" customFormat="1" ht="11.25" x14ac:dyDescent="0.2">
      <c r="A2356" s="167" t="s">
        <v>472</v>
      </c>
      <c r="B2356" s="298" t="s">
        <v>473</v>
      </c>
      <c r="C2356" s="70">
        <v>8000</v>
      </c>
      <c r="D2356" s="81">
        <v>56800</v>
      </c>
      <c r="E2356" s="70">
        <v>1210400</v>
      </c>
      <c r="F2356" s="81">
        <v>1267200</v>
      </c>
      <c r="G2356" s="75">
        <v>1060800</v>
      </c>
    </row>
    <row r="2357" spans="1:7" s="219" customFormat="1" ht="11.25" x14ac:dyDescent="0.2">
      <c r="A2357" s="167" t="s">
        <v>355</v>
      </c>
      <c r="B2357" s="298" t="s">
        <v>356</v>
      </c>
      <c r="C2357" s="70">
        <v>1190000</v>
      </c>
      <c r="D2357" s="81">
        <v>528000</v>
      </c>
      <c r="E2357" s="70">
        <v>0</v>
      </c>
      <c r="F2357" s="81">
        <v>528000</v>
      </c>
      <c r="G2357" s="75">
        <v>436800</v>
      </c>
    </row>
    <row r="2358" spans="1:7" s="219" customFormat="1" ht="22.5" x14ac:dyDescent="0.2">
      <c r="A2358" s="176" t="s">
        <v>414</v>
      </c>
      <c r="B2358" s="298" t="s">
        <v>105</v>
      </c>
      <c r="C2358" s="70">
        <v>32610</v>
      </c>
      <c r="D2358" s="81">
        <v>0</v>
      </c>
      <c r="E2358" s="70">
        <v>60000</v>
      </c>
      <c r="F2358" s="81">
        <v>60000</v>
      </c>
      <c r="G2358" s="75">
        <v>60000</v>
      </c>
    </row>
    <row r="2359" spans="1:7" s="219" customFormat="1" ht="22.5" x14ac:dyDescent="0.2">
      <c r="A2359" s="167" t="s">
        <v>359</v>
      </c>
      <c r="B2359" s="298" t="s">
        <v>360</v>
      </c>
      <c r="C2359" s="70">
        <v>474852</v>
      </c>
      <c r="D2359" s="81">
        <v>18940</v>
      </c>
      <c r="E2359" s="70">
        <v>581060</v>
      </c>
      <c r="F2359" s="81">
        <v>600000</v>
      </c>
      <c r="G2359" s="75">
        <v>600000</v>
      </c>
    </row>
    <row r="2360" spans="1:7" s="219" customFormat="1" ht="22.5" x14ac:dyDescent="0.2">
      <c r="A2360" s="230" t="s">
        <v>434</v>
      </c>
      <c r="B2360" s="298" t="s">
        <v>109</v>
      </c>
      <c r="C2360" s="70">
        <v>0</v>
      </c>
      <c r="D2360" s="81">
        <v>0</v>
      </c>
      <c r="E2360" s="70">
        <v>0</v>
      </c>
      <c r="F2360" s="81">
        <v>0</v>
      </c>
      <c r="G2360" s="75">
        <v>20000</v>
      </c>
    </row>
    <row r="2361" spans="1:7" s="219" customFormat="1" ht="22.5" x14ac:dyDescent="0.2">
      <c r="A2361" s="167" t="s">
        <v>366</v>
      </c>
      <c r="B2361" s="298" t="s">
        <v>367</v>
      </c>
      <c r="C2361" s="70">
        <v>95815</v>
      </c>
      <c r="D2361" s="81">
        <v>47550</v>
      </c>
      <c r="E2361" s="70">
        <v>380750</v>
      </c>
      <c r="F2361" s="81">
        <v>428300</v>
      </c>
      <c r="G2361" s="75">
        <v>55000</v>
      </c>
    </row>
    <row r="2362" spans="1:7" x14ac:dyDescent="0.25">
      <c r="A2362" s="18"/>
      <c r="B2362" s="17"/>
      <c r="C2362" s="70"/>
      <c r="D2362" s="23"/>
      <c r="E2362" s="70"/>
      <c r="F2362" s="81"/>
      <c r="G2362" s="75"/>
    </row>
    <row r="2363" spans="1:7" x14ac:dyDescent="0.25">
      <c r="A2363" s="26" t="s">
        <v>194</v>
      </c>
      <c r="B2363" s="25"/>
      <c r="C2363" s="78">
        <f>SUM(C2349:C2362)</f>
        <v>3744819.73</v>
      </c>
      <c r="D2363" s="79">
        <f>SUM(D2349:D2362)</f>
        <v>1114515.3999999999</v>
      </c>
      <c r="E2363" s="78">
        <f>SUM(E2349:E2362)</f>
        <v>3906984.5999999996</v>
      </c>
      <c r="F2363" s="79">
        <f>SUM(F2349:F2362)</f>
        <v>5021500</v>
      </c>
      <c r="G2363" s="80">
        <f>SUM(G2349:G2362)</f>
        <v>4182850</v>
      </c>
    </row>
    <row r="2364" spans="1:7" x14ac:dyDescent="0.25">
      <c r="A2364" s="26" t="s">
        <v>126</v>
      </c>
      <c r="B2364" s="25"/>
      <c r="C2364" s="14"/>
      <c r="D2364" s="13"/>
      <c r="E2364" s="14"/>
      <c r="F2364" s="13"/>
      <c r="G2364" s="15"/>
    </row>
    <row r="2365" spans="1:7" s="219" customFormat="1" ht="11.25" x14ac:dyDescent="0.2">
      <c r="A2365" s="18" t="s">
        <v>144</v>
      </c>
      <c r="B2365" s="298" t="s">
        <v>145</v>
      </c>
      <c r="C2365" s="70">
        <v>0</v>
      </c>
      <c r="D2365" s="81">
        <v>0</v>
      </c>
      <c r="E2365" s="70">
        <v>0</v>
      </c>
      <c r="F2365" s="81">
        <v>0</v>
      </c>
      <c r="G2365" s="75">
        <v>65000</v>
      </c>
    </row>
    <row r="2366" spans="1:7" s="219" customFormat="1" ht="11.25" x14ac:dyDescent="0.2">
      <c r="A2366" s="18" t="s">
        <v>147</v>
      </c>
      <c r="B2366" s="298" t="s">
        <v>148</v>
      </c>
      <c r="C2366" s="70">
        <v>0</v>
      </c>
      <c r="D2366" s="81">
        <v>0</v>
      </c>
      <c r="E2366" s="70">
        <v>0</v>
      </c>
      <c r="F2366" s="81">
        <v>0</v>
      </c>
      <c r="G2366" s="75">
        <v>65000</v>
      </c>
    </row>
    <row r="2367" spans="1:7" s="219" customFormat="1" ht="11.25" x14ac:dyDescent="0.2">
      <c r="A2367" s="127" t="s">
        <v>515</v>
      </c>
      <c r="B2367" s="298" t="s">
        <v>161</v>
      </c>
      <c r="C2367" s="70">
        <v>299975</v>
      </c>
      <c r="D2367" s="81">
        <v>0</v>
      </c>
      <c r="E2367" s="70">
        <v>500000</v>
      </c>
      <c r="F2367" s="81">
        <v>500000</v>
      </c>
      <c r="G2367" s="75">
        <v>350000</v>
      </c>
    </row>
    <row r="2368" spans="1:7" x14ac:dyDescent="0.25">
      <c r="A2368" s="18"/>
      <c r="B2368" s="25"/>
      <c r="C2368" s="22"/>
      <c r="D2368" s="23"/>
      <c r="E2368" s="70"/>
      <c r="F2368" s="81"/>
      <c r="G2368" s="75"/>
    </row>
    <row r="2369" spans="1:7" x14ac:dyDescent="0.25">
      <c r="A2369" s="26" t="s">
        <v>196</v>
      </c>
      <c r="B2369" s="25"/>
      <c r="C2369" s="78">
        <f>SUM(C2365:C2368)</f>
        <v>299975</v>
      </c>
      <c r="D2369" s="79">
        <f>SUM(D2365:D2368)</f>
        <v>0</v>
      </c>
      <c r="E2369" s="78">
        <f>SUM(E2365:E2368)</f>
        <v>500000</v>
      </c>
      <c r="F2369" s="79">
        <f>SUM(F2365:F2368)</f>
        <v>500000</v>
      </c>
      <c r="G2369" s="80">
        <f>SUM(G2365:G2368)</f>
        <v>480000</v>
      </c>
    </row>
    <row r="2370" spans="1:7" x14ac:dyDescent="0.25">
      <c r="A2370" s="26"/>
      <c r="B2370" s="25"/>
      <c r="C2370" s="78"/>
      <c r="D2370" s="79"/>
      <c r="E2370" s="78"/>
      <c r="F2370" s="79"/>
      <c r="G2370" s="80"/>
    </row>
    <row r="2371" spans="1:7" x14ac:dyDescent="0.25">
      <c r="A2371" s="38" t="s">
        <v>185</v>
      </c>
      <c r="B2371" s="120"/>
      <c r="C2371" s="83">
        <f>C2347+C2363+C2369</f>
        <v>7882478.3399999999</v>
      </c>
      <c r="D2371" s="83">
        <f>D2347+D2363+D2369</f>
        <v>3699031.5599999996</v>
      </c>
      <c r="E2371" s="84">
        <f>E2347+E2363+E2369</f>
        <v>6105178.8199999994</v>
      </c>
      <c r="F2371" s="83">
        <f>F2347+F2363+F2369</f>
        <v>9804210.379999999</v>
      </c>
      <c r="G2371" s="85">
        <f>G2347+G2363+G2369</f>
        <v>10530984.649999999</v>
      </c>
    </row>
    <row r="2372" spans="1:7" x14ac:dyDescent="0.25">
      <c r="A2372" s="39"/>
      <c r="B2372" s="42"/>
      <c r="C2372" s="240"/>
      <c r="D2372" s="240"/>
      <c r="E2372" s="240"/>
      <c r="F2372" s="240"/>
      <c r="G2372" s="227"/>
    </row>
    <row r="2373" spans="1:7" x14ac:dyDescent="0.25">
      <c r="A2373" s="24" t="s">
        <v>165</v>
      </c>
      <c r="B2373" s="42"/>
      <c r="C2373" s="40"/>
      <c r="D2373" s="40"/>
      <c r="E2373" s="40"/>
      <c r="F2373" s="40"/>
      <c r="G2373" s="41"/>
    </row>
    <row r="2374" spans="1:7" x14ac:dyDescent="0.25">
      <c r="A2374" s="39"/>
      <c r="B2374" s="42"/>
      <c r="C2374" s="40"/>
      <c r="D2374" s="40"/>
      <c r="E2374" s="40"/>
      <c r="F2374" s="40"/>
      <c r="G2374" s="41"/>
    </row>
    <row r="2375" spans="1:7" ht="23.25" x14ac:dyDescent="0.25">
      <c r="A2375" s="39" t="s">
        <v>166</v>
      </c>
      <c r="B2375" s="42" t="s">
        <v>167</v>
      </c>
      <c r="C2375" s="40"/>
      <c r="D2375" s="40"/>
      <c r="E2375" s="43" t="s">
        <v>168</v>
      </c>
      <c r="F2375" s="14"/>
      <c r="G2375" s="41"/>
    </row>
    <row r="2376" spans="1:7" x14ac:dyDescent="0.25">
      <c r="A2376" s="39"/>
      <c r="B2376" s="42"/>
      <c r="C2376" s="40"/>
      <c r="D2376" s="40"/>
      <c r="E2376" s="43"/>
      <c r="F2376" s="14"/>
      <c r="G2376" s="41"/>
    </row>
    <row r="2377" spans="1:7" ht="22.5" x14ac:dyDescent="0.25">
      <c r="A2377" s="99" t="s">
        <v>268</v>
      </c>
      <c r="C2377" s="337" t="s">
        <v>187</v>
      </c>
      <c r="D2377" s="337"/>
      <c r="E2377" s="14"/>
      <c r="F2377" s="337" t="s">
        <v>188</v>
      </c>
      <c r="G2377" s="338"/>
    </row>
    <row r="2378" spans="1:7" x14ac:dyDescent="0.25">
      <c r="A2378" s="118"/>
      <c r="B2378" s="89"/>
      <c r="C2378" s="45"/>
      <c r="D2378" s="45"/>
      <c r="E2378" s="45"/>
      <c r="F2378" s="45"/>
      <c r="G2378" s="46"/>
    </row>
    <row r="2383" spans="1:7" ht="24.75" x14ac:dyDescent="0.25">
      <c r="A2383" s="47" t="s">
        <v>175</v>
      </c>
      <c r="B2383" s="48"/>
      <c r="C2383" s="49"/>
      <c r="D2383" s="49"/>
      <c r="E2383" s="49"/>
      <c r="F2383" s="2" t="s">
        <v>176</v>
      </c>
      <c r="G2383" s="49"/>
    </row>
    <row r="2384" spans="1:7" ht="33" x14ac:dyDescent="0.25">
      <c r="A2384" s="50" t="s">
        <v>177</v>
      </c>
      <c r="B2384" s="51"/>
      <c r="C2384" s="52"/>
      <c r="D2384" s="52"/>
      <c r="E2384" s="52"/>
      <c r="F2384" s="52"/>
      <c r="G2384" s="52"/>
    </row>
    <row r="2385" spans="1:7" x14ac:dyDescent="0.25">
      <c r="A2385" s="332" t="s">
        <v>1</v>
      </c>
      <c r="B2385" s="332"/>
      <c r="C2385" s="332"/>
      <c r="D2385" s="332"/>
      <c r="E2385" s="332"/>
      <c r="F2385" s="332"/>
      <c r="G2385" s="332"/>
    </row>
    <row r="2386" spans="1:7" x14ac:dyDescent="0.25">
      <c r="A2386" s="53" t="s">
        <v>2</v>
      </c>
      <c r="B2386" s="328" t="s">
        <v>280</v>
      </c>
      <c r="C2386" s="328"/>
      <c r="D2386" s="328"/>
      <c r="E2386" s="328"/>
      <c r="F2386" s="54"/>
      <c r="G2386" s="54"/>
    </row>
    <row r="2387" spans="1:7" x14ac:dyDescent="0.25">
      <c r="A2387" s="72" t="s">
        <v>3</v>
      </c>
      <c r="B2387" s="339" t="s">
        <v>269</v>
      </c>
      <c r="C2387" s="339"/>
      <c r="D2387" s="339"/>
      <c r="E2387" s="339"/>
      <c r="F2387" s="91"/>
      <c r="G2387" s="91"/>
    </row>
    <row r="2388" spans="1:7" x14ac:dyDescent="0.25">
      <c r="A2388" s="72" t="s">
        <v>4</v>
      </c>
      <c r="B2388" s="55"/>
      <c r="C2388" s="5"/>
      <c r="D2388" s="5"/>
      <c r="E2388" s="5"/>
      <c r="F2388" s="5"/>
      <c r="G2388" s="5"/>
    </row>
    <row r="2389" spans="1:7" x14ac:dyDescent="0.25">
      <c r="A2389" s="6"/>
      <c r="B2389" s="12"/>
      <c r="C2389" s="9"/>
      <c r="D2389" s="335" t="s">
        <v>6</v>
      </c>
      <c r="E2389" s="336"/>
      <c r="F2389" s="335"/>
      <c r="G2389" s="7"/>
    </row>
    <row r="2390" spans="1:7" ht="31.5" x14ac:dyDescent="0.25">
      <c r="A2390" s="10" t="s">
        <v>7</v>
      </c>
      <c r="B2390" s="11" t="s">
        <v>8</v>
      </c>
      <c r="C2390" s="221" t="s">
        <v>9</v>
      </c>
      <c r="D2390" s="12" t="s">
        <v>10</v>
      </c>
      <c r="E2390" s="56" t="s">
        <v>11</v>
      </c>
      <c r="F2390" s="12" t="s">
        <v>12</v>
      </c>
      <c r="G2390" s="222" t="s">
        <v>13</v>
      </c>
    </row>
    <row r="2391" spans="1:7" x14ac:dyDescent="0.25">
      <c r="A2391" s="57" t="s">
        <v>14</v>
      </c>
      <c r="B2391" s="58" t="s">
        <v>15</v>
      </c>
      <c r="C2391" s="59" t="s">
        <v>16</v>
      </c>
      <c r="D2391" s="58" t="s">
        <v>17</v>
      </c>
      <c r="E2391" s="60" t="s">
        <v>18</v>
      </c>
      <c r="F2391" s="59" t="s">
        <v>19</v>
      </c>
      <c r="G2391" s="58" t="s">
        <v>20</v>
      </c>
    </row>
    <row r="2392" spans="1:7" x14ac:dyDescent="0.25">
      <c r="A2392" s="61" t="s">
        <v>21</v>
      </c>
      <c r="B2392" s="62"/>
      <c r="C2392" s="63"/>
      <c r="D2392" s="64"/>
      <c r="E2392" s="63"/>
      <c r="F2392" s="64"/>
      <c r="G2392" s="65"/>
    </row>
    <row r="2393" spans="1:7" x14ac:dyDescent="0.25">
      <c r="A2393" s="66" t="s">
        <v>22</v>
      </c>
      <c r="B2393" s="25"/>
      <c r="C2393" s="14"/>
      <c r="D2393" s="13"/>
      <c r="E2393" s="14"/>
      <c r="F2393" s="13"/>
      <c r="G2393" s="15"/>
    </row>
    <row r="2394" spans="1:7" s="164" customFormat="1" ht="22.5" x14ac:dyDescent="0.2">
      <c r="A2394" s="167" t="s">
        <v>281</v>
      </c>
      <c r="B2394" s="168" t="s">
        <v>325</v>
      </c>
      <c r="C2394" s="169">
        <v>4592072.32</v>
      </c>
      <c r="D2394" s="170">
        <v>2540394.5099999998</v>
      </c>
      <c r="E2394" s="169">
        <v>2676423.9900000002</v>
      </c>
      <c r="F2394" s="170">
        <v>5216818.5</v>
      </c>
      <c r="G2394" s="171">
        <v>5558712</v>
      </c>
    </row>
    <row r="2395" spans="1:7" s="164" customFormat="1" ht="22.5" x14ac:dyDescent="0.2">
      <c r="A2395" s="167" t="s">
        <v>282</v>
      </c>
      <c r="B2395" s="168" t="s">
        <v>326</v>
      </c>
      <c r="C2395" s="169">
        <v>628462.89</v>
      </c>
      <c r="D2395" s="170">
        <v>319086</v>
      </c>
      <c r="E2395" s="169">
        <v>31914</v>
      </c>
      <c r="F2395" s="170">
        <v>351000</v>
      </c>
      <c r="G2395" s="224">
        <v>547965</v>
      </c>
    </row>
    <row r="2396" spans="1:7" s="164" customFormat="1" ht="22.5" x14ac:dyDescent="0.2">
      <c r="A2396" s="167" t="s">
        <v>283</v>
      </c>
      <c r="B2396" s="168" t="s">
        <v>327</v>
      </c>
      <c r="C2396" s="169">
        <v>423000</v>
      </c>
      <c r="D2396" s="170">
        <v>228454.57</v>
      </c>
      <c r="E2396" s="169">
        <v>191545.43</v>
      </c>
      <c r="F2396" s="170">
        <v>420000</v>
      </c>
      <c r="G2396" s="171">
        <v>480000</v>
      </c>
    </row>
    <row r="2397" spans="1:7" s="164" customFormat="1" ht="22.5" x14ac:dyDescent="0.2">
      <c r="A2397" s="167" t="s">
        <v>284</v>
      </c>
      <c r="B2397" s="168" t="s">
        <v>328</v>
      </c>
      <c r="C2397" s="169">
        <v>135000</v>
      </c>
      <c r="D2397" s="170">
        <v>67500</v>
      </c>
      <c r="E2397" s="169">
        <v>67500</v>
      </c>
      <c r="F2397" s="170">
        <v>135000</v>
      </c>
      <c r="G2397" s="171">
        <v>156600</v>
      </c>
    </row>
    <row r="2398" spans="1:7" s="164" customFormat="1" ht="22.5" x14ac:dyDescent="0.2">
      <c r="A2398" s="167" t="s">
        <v>285</v>
      </c>
      <c r="B2398" s="168" t="s">
        <v>329</v>
      </c>
      <c r="C2398" s="169">
        <v>135000</v>
      </c>
      <c r="D2398" s="170">
        <v>67500</v>
      </c>
      <c r="E2398" s="169">
        <v>67500</v>
      </c>
      <c r="F2398" s="170">
        <v>135000</v>
      </c>
      <c r="G2398" s="171">
        <v>156600</v>
      </c>
    </row>
    <row r="2399" spans="1:7" s="164" customFormat="1" ht="22.5" x14ac:dyDescent="0.2">
      <c r="A2399" s="167" t="s">
        <v>286</v>
      </c>
      <c r="B2399" s="168" t="s">
        <v>330</v>
      </c>
      <c r="C2399" s="169">
        <v>108000</v>
      </c>
      <c r="D2399" s="170">
        <v>115000</v>
      </c>
      <c r="E2399" s="169">
        <v>0</v>
      </c>
      <c r="F2399" s="170">
        <v>115000</v>
      </c>
      <c r="G2399" s="171">
        <v>140000</v>
      </c>
    </row>
    <row r="2400" spans="1:7" s="164" customFormat="1" ht="22.5" x14ac:dyDescent="0.2">
      <c r="A2400" s="167" t="s">
        <v>289</v>
      </c>
      <c r="B2400" s="168" t="s">
        <v>331</v>
      </c>
      <c r="C2400" s="169">
        <v>0</v>
      </c>
      <c r="D2400" s="170">
        <v>0</v>
      </c>
      <c r="E2400" s="169">
        <v>67500</v>
      </c>
      <c r="F2400" s="170">
        <v>67500</v>
      </c>
      <c r="G2400" s="175">
        <v>0</v>
      </c>
    </row>
    <row r="2401" spans="1:7" s="164" customFormat="1" ht="22.5" x14ac:dyDescent="0.2">
      <c r="A2401" s="167" t="s">
        <v>291</v>
      </c>
      <c r="B2401" s="168" t="s">
        <v>332</v>
      </c>
      <c r="C2401" s="169">
        <v>197724.2</v>
      </c>
      <c r="D2401" s="170">
        <v>235821.37</v>
      </c>
      <c r="E2401" s="169">
        <v>14178.630000000005</v>
      </c>
      <c r="F2401" s="170">
        <v>250000</v>
      </c>
      <c r="G2401" s="171">
        <v>250000</v>
      </c>
    </row>
    <row r="2402" spans="1:7" s="164" customFormat="1" ht="22.5" x14ac:dyDescent="0.2">
      <c r="A2402" s="167" t="s">
        <v>292</v>
      </c>
      <c r="B2402" s="168" t="s">
        <v>333</v>
      </c>
      <c r="C2402" s="169">
        <v>885751.04</v>
      </c>
      <c r="D2402" s="170">
        <v>474592</v>
      </c>
      <c r="E2402" s="169">
        <v>467082</v>
      </c>
      <c r="F2402" s="170">
        <v>941674</v>
      </c>
      <c r="G2402" s="224">
        <v>1033000.75</v>
      </c>
    </row>
    <row r="2403" spans="1:7" s="164" customFormat="1" ht="22.5" x14ac:dyDescent="0.2">
      <c r="A2403" s="167" t="s">
        <v>293</v>
      </c>
      <c r="B2403" s="168" t="s">
        <v>334</v>
      </c>
      <c r="C2403" s="169">
        <v>90000</v>
      </c>
      <c r="D2403" s="170">
        <v>0</v>
      </c>
      <c r="E2403" s="169">
        <v>87500</v>
      </c>
      <c r="F2403" s="170">
        <v>87500</v>
      </c>
      <c r="G2403" s="224">
        <v>93750</v>
      </c>
    </row>
    <row r="2404" spans="1:7" s="164" customFormat="1" ht="22.5" x14ac:dyDescent="0.2">
      <c r="A2404" s="167" t="s">
        <v>294</v>
      </c>
      <c r="B2404" s="168" t="s">
        <v>335</v>
      </c>
      <c r="C2404" s="169">
        <v>343223.03999999998</v>
      </c>
      <c r="D2404" s="170">
        <v>0</v>
      </c>
      <c r="E2404" s="169">
        <v>0</v>
      </c>
      <c r="F2404" s="170">
        <v>0</v>
      </c>
      <c r="G2404" s="175">
        <v>0</v>
      </c>
    </row>
    <row r="2405" spans="1:7" s="164" customFormat="1" ht="22.5" x14ac:dyDescent="0.2">
      <c r="A2405" s="167" t="s">
        <v>295</v>
      </c>
      <c r="B2405" s="168" t="s">
        <v>336</v>
      </c>
      <c r="C2405" s="169">
        <v>599987.80000000005</v>
      </c>
      <c r="D2405" s="170">
        <v>347930.78</v>
      </c>
      <c r="E2405" s="169">
        <v>330074.5</v>
      </c>
      <c r="F2405" s="170">
        <v>678005.28</v>
      </c>
      <c r="G2405" s="224">
        <v>732801.24</v>
      </c>
    </row>
    <row r="2406" spans="1:7" s="164" customFormat="1" ht="22.5" x14ac:dyDescent="0.2">
      <c r="A2406" s="167" t="s">
        <v>296</v>
      </c>
      <c r="B2406" s="168" t="s">
        <v>337</v>
      </c>
      <c r="C2406" s="169">
        <v>21200</v>
      </c>
      <c r="D2406" s="170">
        <v>21200</v>
      </c>
      <c r="E2406" s="169">
        <v>-200</v>
      </c>
      <c r="F2406" s="170">
        <v>21000</v>
      </c>
      <c r="G2406" s="224">
        <v>45000</v>
      </c>
    </row>
    <row r="2407" spans="1:7" s="164" customFormat="1" ht="22.5" x14ac:dyDescent="0.2">
      <c r="A2407" s="167" t="s">
        <v>297</v>
      </c>
      <c r="B2407" s="168" t="s">
        <v>338</v>
      </c>
      <c r="C2407" s="169">
        <v>106916.48</v>
      </c>
      <c r="D2407" s="170">
        <v>72828.78</v>
      </c>
      <c r="E2407" s="169">
        <v>68422.320000000007</v>
      </c>
      <c r="F2407" s="170">
        <v>141251.1</v>
      </c>
      <c r="G2407" s="224">
        <v>152666.92000000001</v>
      </c>
    </row>
    <row r="2408" spans="1:7" s="164" customFormat="1" ht="22.5" x14ac:dyDescent="0.2">
      <c r="A2408" s="167" t="s">
        <v>298</v>
      </c>
      <c r="B2408" s="168" t="s">
        <v>339</v>
      </c>
      <c r="C2408" s="169">
        <v>21200</v>
      </c>
      <c r="D2408" s="170">
        <v>11500</v>
      </c>
      <c r="E2408" s="169">
        <v>9500</v>
      </c>
      <c r="F2408" s="170">
        <v>21000</v>
      </c>
      <c r="G2408" s="224">
        <v>22500</v>
      </c>
    </row>
    <row r="2409" spans="1:7" s="164" customFormat="1" ht="11.25" x14ac:dyDescent="0.2">
      <c r="A2409" s="235" t="s">
        <v>421</v>
      </c>
      <c r="B2409" s="168"/>
      <c r="C2409" s="169"/>
      <c r="D2409" s="170"/>
      <c r="E2409" s="169"/>
      <c r="F2409" s="170"/>
      <c r="G2409" s="225"/>
    </row>
    <row r="2410" spans="1:7" s="164" customFormat="1" ht="22.5" x14ac:dyDescent="0.2">
      <c r="A2410" s="167" t="s">
        <v>408</v>
      </c>
      <c r="B2410" s="168" t="s">
        <v>274</v>
      </c>
      <c r="C2410" s="169">
        <v>22788.75</v>
      </c>
      <c r="D2410" s="170">
        <v>0</v>
      </c>
      <c r="E2410" s="169">
        <v>0</v>
      </c>
      <c r="F2410" s="170">
        <v>0</v>
      </c>
      <c r="G2410" s="175">
        <v>0</v>
      </c>
    </row>
    <row r="2411" spans="1:7" s="164" customFormat="1" ht="22.5" x14ac:dyDescent="0.2">
      <c r="A2411" s="167" t="s">
        <v>340</v>
      </c>
      <c r="B2411" s="168" t="s">
        <v>409</v>
      </c>
      <c r="C2411" s="169">
        <v>280880.87</v>
      </c>
      <c r="D2411" s="170">
        <v>10000</v>
      </c>
      <c r="E2411" s="169">
        <v>226490.97</v>
      </c>
      <c r="F2411" s="170">
        <v>236490.97</v>
      </c>
      <c r="G2411" s="171">
        <v>126291.62</v>
      </c>
    </row>
    <row r="2412" spans="1:7" s="164" customFormat="1" ht="22.5" x14ac:dyDescent="0.2">
      <c r="A2412" s="167" t="s">
        <v>410</v>
      </c>
      <c r="B2412" s="195" t="s">
        <v>58</v>
      </c>
      <c r="C2412" s="169">
        <v>0</v>
      </c>
      <c r="D2412" s="170">
        <v>0</v>
      </c>
      <c r="E2412" s="169">
        <v>0</v>
      </c>
      <c r="F2412" s="170">
        <v>0</v>
      </c>
      <c r="G2412" s="171">
        <v>2548</v>
      </c>
    </row>
    <row r="2413" spans="1:7" s="164" customFormat="1" ht="22.5" x14ac:dyDescent="0.2">
      <c r="A2413" s="167" t="s">
        <v>411</v>
      </c>
      <c r="B2413" s="195" t="s">
        <v>60</v>
      </c>
      <c r="C2413" s="183">
        <v>0</v>
      </c>
      <c r="D2413" s="184">
        <v>0</v>
      </c>
      <c r="E2413" s="183">
        <v>0</v>
      </c>
      <c r="F2413" s="184">
        <v>0</v>
      </c>
      <c r="G2413" s="185">
        <v>50000</v>
      </c>
    </row>
    <row r="2414" spans="1:7" x14ac:dyDescent="0.25">
      <c r="A2414" s="24"/>
      <c r="B2414" s="17"/>
      <c r="C2414" s="70"/>
      <c r="D2414" s="23"/>
      <c r="E2414" s="93"/>
      <c r="F2414" s="23"/>
      <c r="G2414" s="271"/>
    </row>
    <row r="2415" spans="1:7" x14ac:dyDescent="0.25">
      <c r="A2415" s="26" t="s">
        <v>202</v>
      </c>
      <c r="B2415" s="25"/>
      <c r="C2415" s="78">
        <f>SUM(C2394:C2414)</f>
        <v>8591207.3900000006</v>
      </c>
      <c r="D2415" s="79">
        <f>SUM(D2394:D2414)</f>
        <v>4511808.01</v>
      </c>
      <c r="E2415" s="78">
        <f>SUM(E2394:E2414)</f>
        <v>4305431.84</v>
      </c>
      <c r="F2415" s="79">
        <f>SUM(F2394:F2414)</f>
        <v>8817239.8499999996</v>
      </c>
      <c r="G2415" s="80">
        <f>SUM(G2394:G2414)</f>
        <v>9548435.5299999993</v>
      </c>
    </row>
    <row r="2416" spans="1:7" x14ac:dyDescent="0.25">
      <c r="A2416" s="69" t="s">
        <v>233</v>
      </c>
      <c r="B2416" s="25"/>
      <c r="C2416" s="14"/>
      <c r="D2416" s="13"/>
      <c r="E2416" s="14"/>
      <c r="F2416" s="13"/>
      <c r="G2416" s="15"/>
    </row>
    <row r="2417" spans="1:7" s="164" customFormat="1" ht="22.5" x14ac:dyDescent="0.2">
      <c r="A2417" s="167" t="s">
        <v>304</v>
      </c>
      <c r="B2417" s="168" t="s">
        <v>341</v>
      </c>
      <c r="C2417" s="169">
        <v>286037.56</v>
      </c>
      <c r="D2417" s="170">
        <v>73950</v>
      </c>
      <c r="E2417" s="169">
        <v>226050</v>
      </c>
      <c r="F2417" s="170">
        <v>300000</v>
      </c>
      <c r="G2417" s="173">
        <v>330000</v>
      </c>
    </row>
    <row r="2418" spans="1:7" s="164" customFormat="1" ht="22.5" x14ac:dyDescent="0.2">
      <c r="A2418" s="167" t="s">
        <v>306</v>
      </c>
      <c r="B2418" s="168" t="s">
        <v>343</v>
      </c>
      <c r="C2418" s="169">
        <v>45045.46</v>
      </c>
      <c r="D2418" s="170">
        <v>42800</v>
      </c>
      <c r="E2418" s="169">
        <v>42200</v>
      </c>
      <c r="F2418" s="170">
        <v>85000</v>
      </c>
      <c r="G2418" s="173">
        <v>85000</v>
      </c>
    </row>
    <row r="2419" spans="1:7" s="164" customFormat="1" ht="22.5" x14ac:dyDescent="0.2">
      <c r="A2419" s="167" t="s">
        <v>344</v>
      </c>
      <c r="B2419" s="168" t="s">
        <v>345</v>
      </c>
      <c r="C2419" s="169">
        <v>225656.66</v>
      </c>
      <c r="D2419" s="170">
        <v>4035.1</v>
      </c>
      <c r="E2419" s="169">
        <v>295964.90000000002</v>
      </c>
      <c r="F2419" s="170">
        <v>300000</v>
      </c>
      <c r="G2419" s="173">
        <v>300000</v>
      </c>
    </row>
    <row r="2420" spans="1:7" s="164" customFormat="1" ht="22.5" x14ac:dyDescent="0.2">
      <c r="A2420" s="167" t="s">
        <v>346</v>
      </c>
      <c r="B2420" s="168" t="s">
        <v>347</v>
      </c>
      <c r="C2420" s="169">
        <v>0</v>
      </c>
      <c r="D2420" s="170">
        <v>0</v>
      </c>
      <c r="E2420" s="169">
        <v>42500</v>
      </c>
      <c r="F2420" s="170">
        <v>42500</v>
      </c>
      <c r="G2420" s="173">
        <v>42500</v>
      </c>
    </row>
    <row r="2421" spans="1:7" s="164" customFormat="1" ht="22.5" x14ac:dyDescent="0.2">
      <c r="A2421" s="167" t="s">
        <v>310</v>
      </c>
      <c r="B2421" s="168" t="s">
        <v>348</v>
      </c>
      <c r="C2421" s="169">
        <v>17000</v>
      </c>
      <c r="D2421" s="170">
        <v>1815</v>
      </c>
      <c r="E2421" s="169">
        <v>16185</v>
      </c>
      <c r="F2421" s="170">
        <v>18000</v>
      </c>
      <c r="G2421" s="173">
        <v>18000</v>
      </c>
    </row>
    <row r="2422" spans="1:7" s="164" customFormat="1" ht="22.5" x14ac:dyDescent="0.2">
      <c r="A2422" s="167" t="s">
        <v>313</v>
      </c>
      <c r="B2422" s="168" t="s">
        <v>350</v>
      </c>
      <c r="C2422" s="169">
        <v>24500</v>
      </c>
      <c r="D2422" s="170">
        <v>9990</v>
      </c>
      <c r="E2422" s="169">
        <v>20010</v>
      </c>
      <c r="F2422" s="170">
        <v>30000</v>
      </c>
      <c r="G2422" s="173">
        <v>18000</v>
      </c>
    </row>
    <row r="2423" spans="1:7" s="164" customFormat="1" ht="22.5" x14ac:dyDescent="0.2">
      <c r="A2423" s="167" t="s">
        <v>314</v>
      </c>
      <c r="B2423" s="168" t="s">
        <v>351</v>
      </c>
      <c r="C2423" s="169">
        <v>5708.49</v>
      </c>
      <c r="D2423" s="170">
        <v>0</v>
      </c>
      <c r="E2423" s="169">
        <v>0</v>
      </c>
      <c r="F2423" s="170">
        <v>0</v>
      </c>
      <c r="G2423" s="175">
        <v>0</v>
      </c>
    </row>
    <row r="2424" spans="1:7" s="164" customFormat="1" ht="22.5" x14ac:dyDescent="0.2">
      <c r="A2424" s="167" t="s">
        <v>355</v>
      </c>
      <c r="B2424" s="168" t="s">
        <v>356</v>
      </c>
      <c r="C2424" s="169">
        <v>314756.59999999998</v>
      </c>
      <c r="D2424" s="170">
        <v>91600</v>
      </c>
      <c r="E2424" s="169">
        <v>14000</v>
      </c>
      <c r="F2424" s="170">
        <v>105600</v>
      </c>
      <c r="G2424" s="173">
        <v>105600</v>
      </c>
    </row>
    <row r="2425" spans="1:7" s="164" customFormat="1" ht="22.5" x14ac:dyDescent="0.2">
      <c r="A2425" s="176" t="s">
        <v>414</v>
      </c>
      <c r="B2425" s="179" t="s">
        <v>105</v>
      </c>
      <c r="C2425" s="169">
        <v>443</v>
      </c>
      <c r="D2425" s="170">
        <v>25550</v>
      </c>
      <c r="E2425" s="169">
        <v>4950</v>
      </c>
      <c r="F2425" s="170">
        <v>30500</v>
      </c>
      <c r="G2425" s="173">
        <v>16150</v>
      </c>
    </row>
    <row r="2426" spans="1:7" s="164" customFormat="1" ht="22.5" x14ac:dyDescent="0.2">
      <c r="A2426" s="176" t="s">
        <v>404</v>
      </c>
      <c r="B2426" s="179" t="s">
        <v>105</v>
      </c>
      <c r="C2426" s="169">
        <v>0</v>
      </c>
      <c r="D2426" s="170">
        <v>0</v>
      </c>
      <c r="E2426" s="169">
        <v>0</v>
      </c>
      <c r="F2426" s="170">
        <v>0</v>
      </c>
      <c r="G2426" s="173">
        <v>15000</v>
      </c>
    </row>
    <row r="2427" spans="1:7" s="164" customFormat="1" ht="22.5" x14ac:dyDescent="0.2">
      <c r="A2427" s="176" t="s">
        <v>474</v>
      </c>
      <c r="B2427" s="179" t="s">
        <v>105</v>
      </c>
      <c r="C2427" s="169">
        <v>0</v>
      </c>
      <c r="D2427" s="170">
        <v>0</v>
      </c>
      <c r="E2427" s="169">
        <v>0</v>
      </c>
      <c r="F2427" s="170">
        <v>0</v>
      </c>
      <c r="G2427" s="173">
        <v>15000</v>
      </c>
    </row>
    <row r="2428" spans="1:7" s="164" customFormat="1" ht="22.5" x14ac:dyDescent="0.2">
      <c r="A2428" s="167" t="s">
        <v>359</v>
      </c>
      <c r="B2428" s="168" t="s">
        <v>360</v>
      </c>
      <c r="C2428" s="169">
        <v>0</v>
      </c>
      <c r="D2428" s="170">
        <v>0</v>
      </c>
      <c r="E2428" s="169">
        <v>42500</v>
      </c>
      <c r="F2428" s="170">
        <v>42500</v>
      </c>
      <c r="G2428" s="173">
        <v>42500</v>
      </c>
    </row>
    <row r="2429" spans="1:7" s="164" customFormat="1" ht="22.5" x14ac:dyDescent="0.2">
      <c r="A2429" s="167" t="s">
        <v>415</v>
      </c>
      <c r="B2429" s="168" t="s">
        <v>416</v>
      </c>
      <c r="C2429" s="169">
        <v>0</v>
      </c>
      <c r="D2429" s="170">
        <v>0</v>
      </c>
      <c r="E2429" s="169">
        <v>5000</v>
      </c>
      <c r="F2429" s="170">
        <v>5000</v>
      </c>
      <c r="G2429" s="173">
        <v>5000</v>
      </c>
    </row>
    <row r="2430" spans="1:7" s="164" customFormat="1" ht="22.5" x14ac:dyDescent="0.2">
      <c r="A2430" s="167" t="s">
        <v>366</v>
      </c>
      <c r="B2430" s="168" t="s">
        <v>367</v>
      </c>
      <c r="C2430" s="183">
        <v>67529</v>
      </c>
      <c r="D2430" s="184">
        <v>2300</v>
      </c>
      <c r="E2430" s="183">
        <v>67700</v>
      </c>
      <c r="F2430" s="184">
        <v>70000</v>
      </c>
      <c r="G2430" s="185">
        <v>70000</v>
      </c>
    </row>
    <row r="2431" spans="1:7" x14ac:dyDescent="0.25">
      <c r="A2431" s="18"/>
      <c r="B2431" s="17"/>
      <c r="C2431" s="70"/>
      <c r="D2431" s="81"/>
      <c r="E2431" s="70"/>
      <c r="F2431" s="81"/>
      <c r="G2431" s="75"/>
    </row>
    <row r="2432" spans="1:7" x14ac:dyDescent="0.25">
      <c r="A2432" s="26" t="s">
        <v>194</v>
      </c>
      <c r="B2432" s="25"/>
      <c r="C2432" s="78">
        <f>SUM(C2417:C2431)</f>
        <v>986676.77</v>
      </c>
      <c r="D2432" s="79">
        <f>SUM(D2417:D2431)</f>
        <v>252040.1</v>
      </c>
      <c r="E2432" s="78">
        <f>SUM(E2417:E2431)</f>
        <v>777059.9</v>
      </c>
      <c r="F2432" s="79">
        <f>SUM(F2417:F2431)</f>
        <v>1029100</v>
      </c>
      <c r="G2432" s="80">
        <f>SUM(G2417:G2431)</f>
        <v>1062750</v>
      </c>
    </row>
    <row r="2433" spans="1:7" x14ac:dyDescent="0.25">
      <c r="A2433" s="26" t="s">
        <v>126</v>
      </c>
      <c r="B2433" s="25"/>
      <c r="C2433" s="14"/>
      <c r="D2433" s="13"/>
      <c r="E2433" s="14"/>
      <c r="F2433" s="13"/>
      <c r="G2433" s="15"/>
    </row>
    <row r="2434" spans="1:7" s="219" customFormat="1" ht="11.25" x14ac:dyDescent="0.2">
      <c r="A2434" s="18" t="s">
        <v>127</v>
      </c>
      <c r="B2434" s="298" t="s">
        <v>454</v>
      </c>
      <c r="C2434" s="70">
        <v>0</v>
      </c>
      <c r="D2434" s="81">
        <v>0</v>
      </c>
      <c r="E2434" s="70">
        <v>0</v>
      </c>
      <c r="F2434" s="81">
        <v>0</v>
      </c>
      <c r="G2434" s="75">
        <v>5000000</v>
      </c>
    </row>
    <row r="2435" spans="1:7" s="219" customFormat="1" ht="11.25" x14ac:dyDescent="0.2">
      <c r="A2435" s="34" t="s">
        <v>323</v>
      </c>
      <c r="B2435" s="298" t="s">
        <v>320</v>
      </c>
      <c r="C2435" s="70">
        <v>0</v>
      </c>
      <c r="D2435" s="81">
        <v>0</v>
      </c>
      <c r="E2435" s="70">
        <v>0</v>
      </c>
      <c r="F2435" s="81">
        <v>0</v>
      </c>
      <c r="G2435" s="75">
        <v>5000000</v>
      </c>
    </row>
    <row r="2436" spans="1:7" s="219" customFormat="1" ht="11.25" x14ac:dyDescent="0.2">
      <c r="A2436" s="34" t="s">
        <v>128</v>
      </c>
      <c r="B2436" s="298" t="s">
        <v>475</v>
      </c>
      <c r="C2436" s="70">
        <v>272815</v>
      </c>
      <c r="D2436" s="81">
        <v>0</v>
      </c>
      <c r="E2436" s="70">
        <v>3000000</v>
      </c>
      <c r="F2436" s="81">
        <v>3000000</v>
      </c>
      <c r="G2436" s="75">
        <v>5000000</v>
      </c>
    </row>
    <row r="2437" spans="1:7" s="219" customFormat="1" ht="11.25" x14ac:dyDescent="0.2">
      <c r="A2437" s="27" t="s">
        <v>129</v>
      </c>
      <c r="B2437" s="301" t="s">
        <v>453</v>
      </c>
      <c r="C2437" s="288">
        <v>4665616</v>
      </c>
      <c r="D2437" s="302">
        <v>842751.88</v>
      </c>
      <c r="E2437" s="288">
        <v>22157248.119999997</v>
      </c>
      <c r="F2437" s="302">
        <v>23000000</v>
      </c>
      <c r="G2437" s="300">
        <v>51131484.93</v>
      </c>
    </row>
    <row r="2438" spans="1:7" x14ac:dyDescent="0.25">
      <c r="A2438" s="29"/>
      <c r="B2438" s="124"/>
      <c r="C2438" s="70"/>
      <c r="D2438" s="22"/>
      <c r="E2438" s="70"/>
      <c r="F2438" s="22"/>
      <c r="G2438" s="22"/>
    </row>
    <row r="2439" spans="1:7" x14ac:dyDescent="0.25">
      <c r="A2439" s="29"/>
      <c r="B2439" s="124"/>
      <c r="C2439" s="70"/>
      <c r="D2439" s="22"/>
      <c r="E2439" s="70"/>
      <c r="F2439" s="22"/>
      <c r="G2439" s="22"/>
    </row>
    <row r="2440" spans="1:7" x14ac:dyDescent="0.25">
      <c r="A2440" s="29"/>
      <c r="B2440" s="124"/>
      <c r="C2440" s="70"/>
      <c r="D2440" s="22"/>
      <c r="E2440" s="70"/>
      <c r="F2440" s="22"/>
      <c r="G2440" s="22"/>
    </row>
    <row r="2441" spans="1:7" ht="24.75" x14ac:dyDescent="0.25">
      <c r="A2441" s="47" t="s">
        <v>175</v>
      </c>
      <c r="B2441" s="48"/>
      <c r="C2441" s="49"/>
      <c r="D2441" s="49"/>
      <c r="E2441" s="49"/>
      <c r="F2441" s="2" t="s">
        <v>181</v>
      </c>
      <c r="G2441" s="49"/>
    </row>
    <row r="2442" spans="1:7" ht="33" x14ac:dyDescent="0.25">
      <c r="A2442" s="50" t="s">
        <v>177</v>
      </c>
      <c r="B2442" s="51"/>
      <c r="C2442" s="52"/>
      <c r="D2442" s="52"/>
      <c r="E2442" s="52"/>
      <c r="F2442" s="52"/>
      <c r="G2442" s="52"/>
    </row>
    <row r="2443" spans="1:7" x14ac:dyDescent="0.25">
      <c r="A2443" s="332" t="s">
        <v>1</v>
      </c>
      <c r="B2443" s="332"/>
      <c r="C2443" s="332"/>
      <c r="D2443" s="332"/>
      <c r="E2443" s="332"/>
      <c r="F2443" s="332"/>
      <c r="G2443" s="332"/>
    </row>
    <row r="2444" spans="1:7" x14ac:dyDescent="0.25">
      <c r="A2444" s="53" t="s">
        <v>2</v>
      </c>
      <c r="B2444" s="328" t="s">
        <v>280</v>
      </c>
      <c r="C2444" s="328"/>
      <c r="D2444" s="328"/>
      <c r="E2444" s="328"/>
      <c r="F2444" s="54"/>
      <c r="G2444" s="54"/>
    </row>
    <row r="2445" spans="1:7" x14ac:dyDescent="0.25">
      <c r="A2445" s="72" t="s">
        <v>3</v>
      </c>
      <c r="B2445" s="339" t="s">
        <v>269</v>
      </c>
      <c r="C2445" s="339"/>
      <c r="D2445" s="339"/>
      <c r="E2445" s="339"/>
      <c r="F2445" s="91"/>
      <c r="G2445" s="91"/>
    </row>
    <row r="2446" spans="1:7" x14ac:dyDescent="0.25">
      <c r="A2446" s="72" t="s">
        <v>4</v>
      </c>
      <c r="B2446" s="55"/>
      <c r="C2446" s="5"/>
      <c r="D2446" s="5"/>
      <c r="E2446" s="5"/>
      <c r="F2446" s="5"/>
      <c r="G2446" s="5"/>
    </row>
    <row r="2447" spans="1:7" x14ac:dyDescent="0.25">
      <c r="A2447" s="6"/>
      <c r="B2447" s="12"/>
      <c r="C2447" s="8"/>
      <c r="D2447" s="329" t="s">
        <v>6</v>
      </c>
      <c r="E2447" s="330"/>
      <c r="F2447" s="331"/>
      <c r="G2447" s="9"/>
    </row>
    <row r="2448" spans="1:7" ht="31.5" x14ac:dyDescent="0.25">
      <c r="A2448" s="10" t="s">
        <v>7</v>
      </c>
      <c r="B2448" s="11" t="s">
        <v>8</v>
      </c>
      <c r="C2448" s="221" t="s">
        <v>9</v>
      </c>
      <c r="D2448" s="11" t="s">
        <v>10</v>
      </c>
      <c r="E2448" s="221" t="s">
        <v>11</v>
      </c>
      <c r="F2448" s="11" t="s">
        <v>12</v>
      </c>
      <c r="G2448" s="222" t="s">
        <v>13</v>
      </c>
    </row>
    <row r="2449" spans="1:7" x14ac:dyDescent="0.25">
      <c r="A2449" s="57" t="s">
        <v>14</v>
      </c>
      <c r="B2449" s="58" t="s">
        <v>15</v>
      </c>
      <c r="C2449" s="59" t="s">
        <v>16</v>
      </c>
      <c r="D2449" s="58" t="s">
        <v>17</v>
      </c>
      <c r="E2449" s="59" t="s">
        <v>18</v>
      </c>
      <c r="F2449" s="58" t="s">
        <v>19</v>
      </c>
      <c r="G2449" s="60" t="s">
        <v>20</v>
      </c>
    </row>
    <row r="2450" spans="1:7" s="219" customFormat="1" ht="11.25" x14ac:dyDescent="0.2">
      <c r="A2450" s="294" t="s">
        <v>130</v>
      </c>
      <c r="B2450" s="297" t="s">
        <v>482</v>
      </c>
      <c r="C2450" s="295">
        <v>1048692.2</v>
      </c>
      <c r="D2450" s="299">
        <v>0</v>
      </c>
      <c r="E2450" s="295">
        <v>2000000</v>
      </c>
      <c r="F2450" s="299">
        <v>2000000</v>
      </c>
      <c r="G2450" s="296">
        <v>0</v>
      </c>
    </row>
    <row r="2451" spans="1:7" s="219" customFormat="1" ht="11.25" x14ac:dyDescent="0.2">
      <c r="A2451" s="18" t="s">
        <v>132</v>
      </c>
      <c r="B2451" s="298" t="s">
        <v>452</v>
      </c>
      <c r="C2451" s="70">
        <v>136360</v>
      </c>
      <c r="D2451" s="81">
        <v>0</v>
      </c>
      <c r="E2451" s="70">
        <v>6000000</v>
      </c>
      <c r="F2451" s="81">
        <v>6000000</v>
      </c>
      <c r="G2451" s="75">
        <v>1000000</v>
      </c>
    </row>
    <row r="2452" spans="1:7" s="219" customFormat="1" ht="11.25" x14ac:dyDescent="0.2">
      <c r="A2452" s="18" t="s">
        <v>133</v>
      </c>
      <c r="B2452" s="298" t="s">
        <v>480</v>
      </c>
      <c r="C2452" s="70">
        <v>0</v>
      </c>
      <c r="D2452" s="81">
        <v>0</v>
      </c>
      <c r="E2452" s="70">
        <v>1500000</v>
      </c>
      <c r="F2452" s="81">
        <v>1500000</v>
      </c>
      <c r="G2452" s="75">
        <v>0</v>
      </c>
    </row>
    <row r="2453" spans="1:7" s="219" customFormat="1" ht="11.25" x14ac:dyDescent="0.2">
      <c r="A2453" s="167" t="s">
        <v>516</v>
      </c>
      <c r="B2453" s="298" t="s">
        <v>321</v>
      </c>
      <c r="C2453" s="70">
        <v>0</v>
      </c>
      <c r="D2453" s="81">
        <v>0</v>
      </c>
      <c r="E2453" s="70">
        <v>0</v>
      </c>
      <c r="F2453" s="81">
        <v>0</v>
      </c>
      <c r="G2453" s="75">
        <v>2000000</v>
      </c>
    </row>
    <row r="2454" spans="1:7" s="219" customFormat="1" ht="11.25" x14ac:dyDescent="0.2">
      <c r="A2454" s="18" t="s">
        <v>137</v>
      </c>
      <c r="B2454" s="298" t="s">
        <v>375</v>
      </c>
      <c r="C2454" s="70">
        <v>0</v>
      </c>
      <c r="D2454" s="81">
        <v>0</v>
      </c>
      <c r="E2454" s="70">
        <v>130000000</v>
      </c>
      <c r="F2454" s="81">
        <v>130000000</v>
      </c>
      <c r="G2454" s="75">
        <v>1500000</v>
      </c>
    </row>
    <row r="2455" spans="1:7" s="219" customFormat="1" ht="11.25" x14ac:dyDescent="0.2">
      <c r="A2455" s="18" t="s">
        <v>139</v>
      </c>
      <c r="B2455" s="298" t="s">
        <v>476</v>
      </c>
      <c r="C2455" s="70">
        <v>0</v>
      </c>
      <c r="D2455" s="81">
        <v>0</v>
      </c>
      <c r="E2455" s="70">
        <v>1827113.95</v>
      </c>
      <c r="F2455" s="81">
        <v>1827113.95</v>
      </c>
      <c r="G2455" s="75">
        <v>2400000</v>
      </c>
    </row>
    <row r="2456" spans="1:7" s="219" customFormat="1" ht="11.25" x14ac:dyDescent="0.2">
      <c r="A2456" s="18" t="s">
        <v>140</v>
      </c>
      <c r="B2456" s="298" t="s">
        <v>481</v>
      </c>
      <c r="C2456" s="70">
        <v>0</v>
      </c>
      <c r="D2456" s="81">
        <v>0</v>
      </c>
      <c r="E2456" s="70">
        <v>1500000</v>
      </c>
      <c r="F2456" s="81">
        <v>1500000</v>
      </c>
      <c r="G2456" s="75">
        <v>0</v>
      </c>
    </row>
    <row r="2457" spans="1:7" s="219" customFormat="1" ht="11.25" x14ac:dyDescent="0.2">
      <c r="A2457" s="36" t="s">
        <v>141</v>
      </c>
      <c r="B2457" s="298" t="s">
        <v>477</v>
      </c>
      <c r="C2457" s="70">
        <v>0</v>
      </c>
      <c r="D2457" s="81">
        <v>0</v>
      </c>
      <c r="E2457" s="70">
        <v>8750000</v>
      </c>
      <c r="F2457" s="81">
        <v>8750000</v>
      </c>
      <c r="G2457" s="75">
        <v>3500000</v>
      </c>
    </row>
    <row r="2458" spans="1:7" s="219" customFormat="1" ht="11.25" x14ac:dyDescent="0.2">
      <c r="A2458" s="36" t="s">
        <v>142</v>
      </c>
      <c r="B2458" s="298" t="s">
        <v>479</v>
      </c>
      <c r="C2458" s="70">
        <v>0</v>
      </c>
      <c r="D2458" s="81">
        <v>0</v>
      </c>
      <c r="E2458" s="70">
        <v>3800000</v>
      </c>
      <c r="F2458" s="81">
        <v>3800000</v>
      </c>
      <c r="G2458" s="75">
        <v>0</v>
      </c>
    </row>
    <row r="2459" spans="1:7" s="219" customFormat="1" ht="11.25" x14ac:dyDescent="0.2">
      <c r="A2459" s="18" t="s">
        <v>143</v>
      </c>
      <c r="B2459" s="298" t="s">
        <v>478</v>
      </c>
      <c r="C2459" s="70">
        <v>74629.5</v>
      </c>
      <c r="D2459" s="81">
        <v>0</v>
      </c>
      <c r="E2459" s="70">
        <v>210000</v>
      </c>
      <c r="F2459" s="81">
        <v>210000</v>
      </c>
      <c r="G2459" s="75">
        <f>750000+210000</f>
        <v>960000</v>
      </c>
    </row>
    <row r="2460" spans="1:7" s="219" customFormat="1" ht="11.25" x14ac:dyDescent="0.2">
      <c r="A2460" s="18" t="s">
        <v>144</v>
      </c>
      <c r="B2460" s="298" t="s">
        <v>145</v>
      </c>
      <c r="C2460" s="70">
        <v>0</v>
      </c>
      <c r="D2460" s="81">
        <v>0</v>
      </c>
      <c r="E2460" s="70">
        <v>0</v>
      </c>
      <c r="F2460" s="81">
        <v>0</v>
      </c>
      <c r="G2460" s="75">
        <v>60000</v>
      </c>
    </row>
    <row r="2461" spans="1:7" s="219" customFormat="1" ht="15" customHeight="1" x14ac:dyDescent="0.2">
      <c r="A2461" s="167" t="s">
        <v>517</v>
      </c>
      <c r="B2461" s="298" t="s">
        <v>383</v>
      </c>
      <c r="C2461" s="70">
        <v>0</v>
      </c>
      <c r="D2461" s="81">
        <v>0</v>
      </c>
      <c r="E2461" s="70">
        <v>70000</v>
      </c>
      <c r="F2461" s="81">
        <v>70000</v>
      </c>
      <c r="G2461" s="75">
        <v>100000</v>
      </c>
    </row>
    <row r="2462" spans="1:7" s="219" customFormat="1" ht="11.25" x14ac:dyDescent="0.2">
      <c r="A2462" s="127" t="s">
        <v>518</v>
      </c>
      <c r="B2462" s="298" t="s">
        <v>451</v>
      </c>
      <c r="C2462" s="70">
        <v>2500000</v>
      </c>
      <c r="D2462" s="81">
        <v>0</v>
      </c>
      <c r="E2462" s="70">
        <v>0</v>
      </c>
      <c r="F2462" s="81">
        <v>0</v>
      </c>
      <c r="G2462" s="75">
        <v>0</v>
      </c>
    </row>
    <row r="2463" spans="1:7" s="219" customFormat="1" ht="11.25" x14ac:dyDescent="0.2">
      <c r="A2463" s="18" t="s">
        <v>154</v>
      </c>
      <c r="B2463" s="298" t="s">
        <v>372</v>
      </c>
      <c r="C2463" s="70">
        <v>0</v>
      </c>
      <c r="D2463" s="81">
        <v>174000</v>
      </c>
      <c r="E2463" s="70">
        <v>126000</v>
      </c>
      <c r="F2463" s="81">
        <v>300000</v>
      </c>
      <c r="G2463" s="75">
        <v>0</v>
      </c>
    </row>
    <row r="2464" spans="1:7" s="219" customFormat="1" ht="11.25" x14ac:dyDescent="0.2">
      <c r="A2464" s="18" t="s">
        <v>157</v>
      </c>
      <c r="B2464" s="298" t="s">
        <v>391</v>
      </c>
      <c r="C2464" s="70">
        <v>0</v>
      </c>
      <c r="D2464" s="81">
        <v>0</v>
      </c>
      <c r="E2464" s="70">
        <v>78000</v>
      </c>
      <c r="F2464" s="81">
        <v>78000</v>
      </c>
      <c r="G2464" s="75">
        <v>0</v>
      </c>
    </row>
    <row r="2465" spans="1:7" s="219" customFormat="1" ht="11.25" x14ac:dyDescent="0.2">
      <c r="A2465" s="18" t="s">
        <v>519</v>
      </c>
      <c r="B2465" s="298" t="s">
        <v>471</v>
      </c>
      <c r="C2465" s="70">
        <v>7425000</v>
      </c>
      <c r="D2465" s="81">
        <v>0</v>
      </c>
      <c r="E2465" s="70">
        <v>0</v>
      </c>
      <c r="F2465" s="81">
        <v>0</v>
      </c>
      <c r="G2465" s="75">
        <v>0</v>
      </c>
    </row>
    <row r="2466" spans="1:7" x14ac:dyDescent="0.25">
      <c r="A2466" s="24"/>
      <c r="B2466" s="25"/>
      <c r="C2466" s="71"/>
      <c r="D2466" s="23"/>
      <c r="E2466" s="70"/>
      <c r="F2466" s="81"/>
      <c r="G2466" s="15"/>
    </row>
    <row r="2467" spans="1:7" x14ac:dyDescent="0.25">
      <c r="A2467" s="26" t="s">
        <v>196</v>
      </c>
      <c r="B2467" s="25"/>
      <c r="C2467" s="78">
        <f>SUM(C2434:C2465)</f>
        <v>16123112.699999999</v>
      </c>
      <c r="D2467" s="79">
        <f>SUM(D2434:D2465)</f>
        <v>1016751.88</v>
      </c>
      <c r="E2467" s="78">
        <f>SUM(E2434:E2465)</f>
        <v>181018362.06999999</v>
      </c>
      <c r="F2467" s="79">
        <f>SUM(F2434:F2465)</f>
        <v>182035113.94999999</v>
      </c>
      <c r="G2467" s="80">
        <f>SUM(G2434:G2465)</f>
        <v>77651484.930000007</v>
      </c>
    </row>
    <row r="2468" spans="1:7" x14ac:dyDescent="0.25">
      <c r="A2468" s="26"/>
      <c r="B2468" s="25"/>
      <c r="C2468" s="78"/>
      <c r="D2468" s="79"/>
      <c r="E2468" s="78"/>
      <c r="F2468" s="79"/>
      <c r="G2468" s="80"/>
    </row>
    <row r="2469" spans="1:7" x14ac:dyDescent="0.25">
      <c r="A2469" s="38" t="s">
        <v>185</v>
      </c>
      <c r="B2469" s="120"/>
      <c r="C2469" s="83">
        <f>C2415+C2432+C2467</f>
        <v>25700996.859999999</v>
      </c>
      <c r="D2469" s="83">
        <f>D2415+D2432+D2467</f>
        <v>5780599.9899999993</v>
      </c>
      <c r="E2469" s="84">
        <f>E2415+E2432+E2467</f>
        <v>186100853.81</v>
      </c>
      <c r="F2469" s="83">
        <f>F2415+F2432+F2467</f>
        <v>191881453.79999998</v>
      </c>
      <c r="G2469" s="85">
        <f>G2415+G2432+G2467</f>
        <v>88262670.460000008</v>
      </c>
    </row>
    <row r="2470" spans="1:7" x14ac:dyDescent="0.25">
      <c r="A2470" s="39"/>
      <c r="B2470" s="42"/>
      <c r="C2470" s="240"/>
      <c r="D2470" s="240"/>
      <c r="E2470" s="240"/>
      <c r="F2470" s="240"/>
      <c r="G2470" s="227"/>
    </row>
    <row r="2471" spans="1:7" x14ac:dyDescent="0.25">
      <c r="A2471" s="24" t="s">
        <v>165</v>
      </c>
      <c r="B2471" s="42"/>
      <c r="C2471" s="40"/>
      <c r="D2471" s="40"/>
      <c r="E2471" s="40"/>
      <c r="F2471" s="40"/>
      <c r="G2471" s="41"/>
    </row>
    <row r="2472" spans="1:7" x14ac:dyDescent="0.25">
      <c r="A2472" s="39"/>
      <c r="B2472" s="42"/>
      <c r="C2472" s="40"/>
      <c r="D2472" s="40"/>
      <c r="E2472" s="40"/>
      <c r="F2472" s="40"/>
      <c r="G2472" s="41"/>
    </row>
    <row r="2473" spans="1:7" ht="23.25" x14ac:dyDescent="0.25">
      <c r="A2473" s="39" t="s">
        <v>166</v>
      </c>
      <c r="B2473" s="42" t="s">
        <v>167</v>
      </c>
      <c r="C2473" s="40"/>
      <c r="D2473" s="40"/>
      <c r="E2473" s="43" t="s">
        <v>168</v>
      </c>
      <c r="F2473" s="14"/>
      <c r="G2473" s="41"/>
    </row>
    <row r="2474" spans="1:7" x14ac:dyDescent="0.25">
      <c r="A2474" s="39"/>
      <c r="B2474" s="42"/>
      <c r="C2474" s="40"/>
      <c r="D2474" s="40"/>
      <c r="E2474" s="43"/>
      <c r="F2474" s="14"/>
      <c r="G2474" s="41"/>
    </row>
    <row r="2475" spans="1:7" ht="33" x14ac:dyDescent="0.25">
      <c r="A2475" s="99" t="s">
        <v>270</v>
      </c>
      <c r="C2475" s="337" t="s">
        <v>187</v>
      </c>
      <c r="D2475" s="337"/>
      <c r="E2475" s="14"/>
      <c r="F2475" s="337" t="s">
        <v>188</v>
      </c>
      <c r="G2475" s="338"/>
    </row>
    <row r="2476" spans="1:7" x14ac:dyDescent="0.25">
      <c r="A2476" s="118"/>
      <c r="B2476" s="89"/>
      <c r="C2476" s="45"/>
      <c r="D2476" s="45"/>
      <c r="E2476" s="45"/>
      <c r="F2476" s="45"/>
      <c r="G2476" s="46"/>
    </row>
    <row r="2515" spans="1:7" ht="24.75" x14ac:dyDescent="0.25">
      <c r="A2515" s="47" t="s">
        <v>175</v>
      </c>
      <c r="B2515" s="48"/>
      <c r="C2515" s="49"/>
      <c r="D2515" s="49"/>
      <c r="E2515" s="49"/>
      <c r="F2515" s="2" t="s">
        <v>189</v>
      </c>
      <c r="G2515" s="49"/>
    </row>
    <row r="2516" spans="1:7" ht="33" x14ac:dyDescent="0.25">
      <c r="A2516" s="50" t="s">
        <v>177</v>
      </c>
      <c r="B2516" s="51"/>
      <c r="C2516" s="52"/>
      <c r="D2516" s="52"/>
      <c r="E2516" s="52"/>
      <c r="F2516" s="52"/>
      <c r="G2516" s="52"/>
    </row>
    <row r="2517" spans="1:7" x14ac:dyDescent="0.25">
      <c r="A2517" s="332" t="s">
        <v>1</v>
      </c>
      <c r="B2517" s="332"/>
      <c r="C2517" s="332"/>
      <c r="D2517" s="332"/>
      <c r="E2517" s="332"/>
      <c r="F2517" s="332"/>
      <c r="G2517" s="332"/>
    </row>
    <row r="2518" spans="1:7" x14ac:dyDescent="0.25">
      <c r="A2518" s="53" t="s">
        <v>2</v>
      </c>
      <c r="B2518" s="328" t="s">
        <v>280</v>
      </c>
      <c r="C2518" s="328"/>
      <c r="D2518" s="328"/>
      <c r="E2518" s="328"/>
      <c r="F2518" s="54"/>
      <c r="G2518" s="54"/>
    </row>
    <row r="2519" spans="1:7" x14ac:dyDescent="0.25">
      <c r="A2519" s="72" t="s">
        <v>3</v>
      </c>
      <c r="B2519" s="339" t="s">
        <v>271</v>
      </c>
      <c r="C2519" s="339"/>
      <c r="D2519" s="339"/>
      <c r="E2519" s="339"/>
      <c r="F2519" s="91"/>
      <c r="G2519" s="91"/>
    </row>
    <row r="2520" spans="1:7" x14ac:dyDescent="0.25">
      <c r="A2520" s="72" t="s">
        <v>4</v>
      </c>
      <c r="B2520" s="55"/>
      <c r="C2520" s="5"/>
      <c r="D2520" s="5"/>
      <c r="E2520" s="5"/>
      <c r="F2520" s="5"/>
      <c r="G2520" s="5"/>
    </row>
    <row r="2521" spans="1:7" x14ac:dyDescent="0.25">
      <c r="A2521" s="6"/>
      <c r="B2521" s="12"/>
      <c r="C2521" s="9"/>
      <c r="D2521" s="335" t="s">
        <v>6</v>
      </c>
      <c r="E2521" s="336"/>
      <c r="F2521" s="335"/>
      <c r="G2521" s="7"/>
    </row>
    <row r="2522" spans="1:7" ht="31.5" x14ac:dyDescent="0.25">
      <c r="A2522" s="10" t="s">
        <v>7</v>
      </c>
      <c r="B2522" s="11" t="s">
        <v>8</v>
      </c>
      <c r="C2522" s="221" t="s">
        <v>9</v>
      </c>
      <c r="D2522" s="12" t="s">
        <v>10</v>
      </c>
      <c r="E2522" s="56" t="s">
        <v>11</v>
      </c>
      <c r="F2522" s="12" t="s">
        <v>12</v>
      </c>
      <c r="G2522" s="222" t="s">
        <v>13</v>
      </c>
    </row>
    <row r="2523" spans="1:7" x14ac:dyDescent="0.25">
      <c r="A2523" s="57" t="s">
        <v>14</v>
      </c>
      <c r="B2523" s="58" t="s">
        <v>15</v>
      </c>
      <c r="C2523" s="59" t="s">
        <v>16</v>
      </c>
      <c r="D2523" s="58" t="s">
        <v>17</v>
      </c>
      <c r="E2523" s="60" t="s">
        <v>18</v>
      </c>
      <c r="F2523" s="59" t="s">
        <v>19</v>
      </c>
      <c r="G2523" s="58" t="s">
        <v>20</v>
      </c>
    </row>
    <row r="2524" spans="1:7" x14ac:dyDescent="0.25">
      <c r="A2524" s="61" t="s">
        <v>21</v>
      </c>
      <c r="B2524" s="62"/>
      <c r="C2524" s="63"/>
      <c r="D2524" s="64"/>
      <c r="E2524" s="63"/>
      <c r="F2524" s="64"/>
      <c r="G2524" s="65"/>
    </row>
    <row r="2525" spans="1:7" x14ac:dyDescent="0.25">
      <c r="A2525" s="66" t="s">
        <v>22</v>
      </c>
      <c r="B2525" s="25"/>
      <c r="C2525" s="14"/>
      <c r="D2525" s="13"/>
      <c r="E2525" s="14"/>
      <c r="F2525" s="13"/>
      <c r="G2525" s="15"/>
    </row>
    <row r="2526" spans="1:7" s="164" customFormat="1" ht="22.5" x14ac:dyDescent="0.2">
      <c r="A2526" s="167" t="s">
        <v>282</v>
      </c>
      <c r="B2526" s="168" t="s">
        <v>326</v>
      </c>
      <c r="C2526" s="169">
        <v>1863553.1</v>
      </c>
      <c r="D2526" s="170">
        <v>872168.4</v>
      </c>
      <c r="E2526" s="169">
        <v>110631.59999999998</v>
      </c>
      <c r="F2526" s="170">
        <v>982800</v>
      </c>
      <c r="G2526" s="224">
        <v>1534302</v>
      </c>
    </row>
    <row r="2527" spans="1:7" s="164" customFormat="1" ht="22.5" x14ac:dyDescent="0.2">
      <c r="A2527" s="167" t="s">
        <v>283</v>
      </c>
      <c r="B2527" s="168" t="s">
        <v>327</v>
      </c>
      <c r="C2527" s="169">
        <v>346000</v>
      </c>
      <c r="D2527" s="170">
        <v>164000</v>
      </c>
      <c r="E2527" s="169">
        <v>4000</v>
      </c>
      <c r="F2527" s="170">
        <v>168000</v>
      </c>
      <c r="G2527" s="171">
        <v>336000</v>
      </c>
    </row>
    <row r="2528" spans="1:7" s="164" customFormat="1" ht="22.5" x14ac:dyDescent="0.2">
      <c r="A2528" s="167" t="s">
        <v>286</v>
      </c>
      <c r="B2528" s="168" t="s">
        <v>330</v>
      </c>
      <c r="C2528" s="169">
        <v>90000</v>
      </c>
      <c r="D2528" s="170">
        <v>77000</v>
      </c>
      <c r="E2528" s="169">
        <v>0</v>
      </c>
      <c r="F2528" s="170">
        <v>77000</v>
      </c>
      <c r="G2528" s="171">
        <v>98000</v>
      </c>
    </row>
    <row r="2529" spans="1:7" s="164" customFormat="1" ht="22.5" x14ac:dyDescent="0.2">
      <c r="A2529" s="167" t="s">
        <v>289</v>
      </c>
      <c r="B2529" s="168" t="s">
        <v>331</v>
      </c>
      <c r="C2529" s="275">
        <v>0</v>
      </c>
      <c r="D2529" s="228">
        <v>0</v>
      </c>
      <c r="E2529" s="275">
        <v>0</v>
      </c>
      <c r="F2529" s="228">
        <v>0</v>
      </c>
      <c r="G2529" s="175">
        <v>0</v>
      </c>
    </row>
    <row r="2530" spans="1:7" s="164" customFormat="1" ht="22.5" x14ac:dyDescent="0.2">
      <c r="A2530" s="167" t="s">
        <v>291</v>
      </c>
      <c r="B2530" s="168" t="s">
        <v>332</v>
      </c>
      <c r="C2530" s="169">
        <v>149053.26999999999</v>
      </c>
      <c r="D2530" s="170">
        <v>78452.259999999995</v>
      </c>
      <c r="E2530" s="169">
        <v>121547.74</v>
      </c>
      <c r="F2530" s="170">
        <v>200000</v>
      </c>
      <c r="G2530" s="171">
        <v>200000</v>
      </c>
    </row>
    <row r="2531" spans="1:7" s="164" customFormat="1" ht="22.5" x14ac:dyDescent="0.2">
      <c r="A2531" s="167" t="s">
        <v>292</v>
      </c>
      <c r="B2531" s="168" t="s">
        <v>333</v>
      </c>
      <c r="C2531" s="169">
        <v>337946.4</v>
      </c>
      <c r="D2531" s="170">
        <v>152100</v>
      </c>
      <c r="E2531" s="169">
        <v>11700</v>
      </c>
      <c r="F2531" s="170">
        <v>163800</v>
      </c>
      <c r="G2531" s="224">
        <v>298336.5</v>
      </c>
    </row>
    <row r="2532" spans="1:7" s="164" customFormat="1" ht="22.5" x14ac:dyDescent="0.2">
      <c r="A2532" s="167" t="s">
        <v>293</v>
      </c>
      <c r="B2532" s="168" t="s">
        <v>334</v>
      </c>
      <c r="C2532" s="169">
        <v>75000</v>
      </c>
      <c r="D2532" s="170">
        <v>0</v>
      </c>
      <c r="E2532" s="169">
        <v>35000</v>
      </c>
      <c r="F2532" s="170">
        <v>35000</v>
      </c>
      <c r="G2532" s="224">
        <v>52500</v>
      </c>
    </row>
    <row r="2533" spans="1:7" s="164" customFormat="1" ht="22.5" x14ac:dyDescent="0.2">
      <c r="A2533" s="167" t="s">
        <v>294</v>
      </c>
      <c r="B2533" s="168" t="s">
        <v>335</v>
      </c>
      <c r="C2533" s="169">
        <v>245000</v>
      </c>
      <c r="D2533" s="170">
        <v>0</v>
      </c>
      <c r="E2533" s="169">
        <v>0</v>
      </c>
      <c r="F2533" s="170">
        <v>0</v>
      </c>
      <c r="G2533" s="175">
        <v>0</v>
      </c>
    </row>
    <row r="2534" spans="1:7" s="164" customFormat="1" ht="22.5" x14ac:dyDescent="0.2">
      <c r="A2534" s="167" t="s">
        <v>295</v>
      </c>
      <c r="B2534" s="168" t="s">
        <v>336</v>
      </c>
      <c r="C2534" s="169">
        <v>242801.42</v>
      </c>
      <c r="D2534" s="170">
        <v>115128</v>
      </c>
      <c r="E2534" s="169">
        <v>2808</v>
      </c>
      <c r="F2534" s="170">
        <v>117936</v>
      </c>
      <c r="G2534" s="224">
        <v>184116.24</v>
      </c>
    </row>
    <row r="2535" spans="1:7" s="164" customFormat="1" ht="22.5" x14ac:dyDescent="0.2">
      <c r="A2535" s="167" t="s">
        <v>296</v>
      </c>
      <c r="B2535" s="168" t="s">
        <v>337</v>
      </c>
      <c r="C2535" s="169">
        <v>17300</v>
      </c>
      <c r="D2535" s="170">
        <v>15000</v>
      </c>
      <c r="E2535" s="169">
        <v>-6600</v>
      </c>
      <c r="F2535" s="170">
        <v>8400</v>
      </c>
      <c r="G2535" s="224">
        <v>25200</v>
      </c>
    </row>
    <row r="2536" spans="1:7" s="164" customFormat="1" ht="22.5" x14ac:dyDescent="0.2">
      <c r="A2536" s="167" t="s">
        <v>297</v>
      </c>
      <c r="B2536" s="168" t="s">
        <v>338</v>
      </c>
      <c r="C2536" s="169">
        <v>40482</v>
      </c>
      <c r="D2536" s="170">
        <v>23985</v>
      </c>
      <c r="E2536" s="169">
        <v>585</v>
      </c>
      <c r="F2536" s="170">
        <v>24570</v>
      </c>
      <c r="G2536" s="224">
        <v>38357.550000000003</v>
      </c>
    </row>
    <row r="2537" spans="1:7" s="164" customFormat="1" ht="22.5" x14ac:dyDescent="0.2">
      <c r="A2537" s="167" t="s">
        <v>298</v>
      </c>
      <c r="B2537" s="168" t="s">
        <v>339</v>
      </c>
      <c r="C2537" s="169">
        <v>17300</v>
      </c>
      <c r="D2537" s="170">
        <v>8200</v>
      </c>
      <c r="E2537" s="169">
        <v>200</v>
      </c>
      <c r="F2537" s="170">
        <v>8400</v>
      </c>
      <c r="G2537" s="224">
        <v>12600</v>
      </c>
    </row>
    <row r="2538" spans="1:7" s="164" customFormat="1" ht="11.25" x14ac:dyDescent="0.2">
      <c r="A2538" s="235" t="s">
        <v>421</v>
      </c>
      <c r="B2538" s="168"/>
      <c r="C2538" s="169"/>
      <c r="D2538" s="170"/>
      <c r="E2538" s="169"/>
      <c r="F2538" s="170"/>
      <c r="G2538" s="225"/>
    </row>
    <row r="2539" spans="1:7" s="164" customFormat="1" ht="22.5" x14ac:dyDescent="0.2">
      <c r="A2539" s="167" t="s">
        <v>422</v>
      </c>
      <c r="B2539" s="191" t="s">
        <v>52</v>
      </c>
      <c r="C2539" s="169">
        <v>0.01</v>
      </c>
      <c r="D2539" s="170">
        <v>0</v>
      </c>
      <c r="E2539" s="169">
        <v>0</v>
      </c>
      <c r="F2539" s="170">
        <v>0</v>
      </c>
      <c r="G2539" s="175">
        <v>0</v>
      </c>
    </row>
    <row r="2540" spans="1:7" s="164" customFormat="1" ht="22.5" x14ac:dyDescent="0.2">
      <c r="A2540" s="167" t="s">
        <v>340</v>
      </c>
      <c r="B2540" s="168" t="s">
        <v>409</v>
      </c>
      <c r="C2540" s="169">
        <v>0</v>
      </c>
      <c r="D2540" s="170">
        <v>5993.73</v>
      </c>
      <c r="E2540" s="169">
        <v>33476.089999999997</v>
      </c>
      <c r="F2540" s="170">
        <v>39469.82</v>
      </c>
      <c r="G2540" s="171">
        <v>41078.980000000003</v>
      </c>
    </row>
    <row r="2541" spans="1:7" s="164" customFormat="1" ht="22.5" x14ac:dyDescent="0.2">
      <c r="A2541" s="167" t="s">
        <v>411</v>
      </c>
      <c r="B2541" s="195" t="s">
        <v>60</v>
      </c>
      <c r="C2541" s="183">
        <v>0</v>
      </c>
      <c r="D2541" s="184">
        <v>0</v>
      </c>
      <c r="E2541" s="183">
        <v>0</v>
      </c>
      <c r="F2541" s="184">
        <v>0</v>
      </c>
      <c r="G2541" s="185">
        <v>0</v>
      </c>
    </row>
    <row r="2542" spans="1:7" x14ac:dyDescent="0.25">
      <c r="A2542" s="24"/>
      <c r="B2542" s="17"/>
      <c r="C2542" s="70"/>
      <c r="D2542" s="23"/>
      <c r="E2542" s="93"/>
      <c r="F2542" s="23"/>
      <c r="G2542" s="271"/>
    </row>
    <row r="2543" spans="1:7" x14ac:dyDescent="0.25">
      <c r="A2543" s="26" t="s">
        <v>202</v>
      </c>
      <c r="B2543" s="25"/>
      <c r="C2543" s="78">
        <f>SUM(C2526:C2542)</f>
        <v>3424436.1999999997</v>
      </c>
      <c r="D2543" s="79">
        <f>SUM(D2526:D2542)</f>
        <v>1512027.39</v>
      </c>
      <c r="E2543" s="78">
        <f>SUM(E2526:E2542)</f>
        <v>313348.42999999993</v>
      </c>
      <c r="F2543" s="79">
        <f>SUM(F2526:F2542)</f>
        <v>1825375.82</v>
      </c>
      <c r="G2543" s="80">
        <f>SUM(G2526:G2542)</f>
        <v>2820491.27</v>
      </c>
    </row>
    <row r="2544" spans="1:7" x14ac:dyDescent="0.25">
      <c r="A2544" s="69" t="s">
        <v>207</v>
      </c>
      <c r="B2544" s="25"/>
      <c r="C2544" s="93"/>
      <c r="D2544" s="67"/>
      <c r="E2544" s="93"/>
      <c r="F2544" s="67"/>
      <c r="G2544" s="98"/>
    </row>
    <row r="2545" spans="1:7" s="164" customFormat="1" ht="22.5" x14ac:dyDescent="0.2">
      <c r="A2545" s="167" t="s">
        <v>355</v>
      </c>
      <c r="B2545" s="168" t="s">
        <v>356</v>
      </c>
      <c r="C2545" s="169">
        <v>1920722.72</v>
      </c>
      <c r="D2545" s="170">
        <v>556352.37</v>
      </c>
      <c r="E2545" s="169">
        <v>77247.63</v>
      </c>
      <c r="F2545" s="170">
        <v>633600</v>
      </c>
      <c r="G2545" s="173">
        <v>633600</v>
      </c>
    </row>
    <row r="2546" spans="1:7" s="164" customFormat="1" ht="22.5" x14ac:dyDescent="0.2">
      <c r="A2546" s="167" t="s">
        <v>483</v>
      </c>
      <c r="B2546" s="168" t="s">
        <v>484</v>
      </c>
      <c r="C2546" s="169">
        <v>54670</v>
      </c>
      <c r="D2546" s="170">
        <v>0</v>
      </c>
      <c r="E2546" s="169">
        <v>145000</v>
      </c>
      <c r="F2546" s="170">
        <v>145000</v>
      </c>
      <c r="G2546" s="173">
        <v>100000</v>
      </c>
    </row>
    <row r="2547" spans="1:7" s="164" customFormat="1" ht="22.5" x14ac:dyDescent="0.2">
      <c r="A2547" s="167" t="s">
        <v>412</v>
      </c>
      <c r="B2547" s="168" t="s">
        <v>413</v>
      </c>
      <c r="C2547" s="169">
        <v>510173</v>
      </c>
      <c r="D2547" s="170">
        <v>106480</v>
      </c>
      <c r="E2547" s="169">
        <v>153520</v>
      </c>
      <c r="F2547" s="170">
        <v>260000</v>
      </c>
      <c r="G2547" s="173">
        <v>260000</v>
      </c>
    </row>
    <row r="2548" spans="1:7" s="164" customFormat="1" ht="22.5" x14ac:dyDescent="0.2">
      <c r="A2548" s="167" t="s">
        <v>366</v>
      </c>
      <c r="B2548" s="168" t="s">
        <v>367</v>
      </c>
      <c r="C2548" s="183">
        <v>610764.5</v>
      </c>
      <c r="D2548" s="184">
        <v>173361</v>
      </c>
      <c r="E2548" s="183">
        <v>121639</v>
      </c>
      <c r="F2548" s="184">
        <v>295000</v>
      </c>
      <c r="G2548" s="185">
        <v>324500</v>
      </c>
    </row>
    <row r="2549" spans="1:7" x14ac:dyDescent="0.25">
      <c r="A2549" s="18"/>
      <c r="B2549" s="17"/>
      <c r="C2549" s="70"/>
      <c r="D2549" s="81"/>
      <c r="E2549" s="93"/>
      <c r="F2549" s="81"/>
      <c r="G2549" s="119"/>
    </row>
    <row r="2550" spans="1:7" x14ac:dyDescent="0.25">
      <c r="A2550" s="26" t="s">
        <v>194</v>
      </c>
      <c r="B2550" s="25"/>
      <c r="C2550" s="78">
        <f>SUM(C2545:C2549)</f>
        <v>3096330.2199999997</v>
      </c>
      <c r="D2550" s="79">
        <f>SUM(D2545:D2549)</f>
        <v>836193.37</v>
      </c>
      <c r="E2550" s="78">
        <f>SUM(E2545:E2549)</f>
        <v>497406.63</v>
      </c>
      <c r="F2550" s="79">
        <f>SUM(F2545:F2549)</f>
        <v>1333600</v>
      </c>
      <c r="G2550" s="80">
        <f>SUM(G2545:G2549)</f>
        <v>1318100</v>
      </c>
    </row>
    <row r="2551" spans="1:7" x14ac:dyDescent="0.25">
      <c r="A2551" s="26" t="s">
        <v>195</v>
      </c>
      <c r="B2551" s="25"/>
      <c r="C2551" s="93"/>
      <c r="D2551" s="67"/>
      <c r="E2551" s="93"/>
      <c r="F2551" s="67"/>
      <c r="G2551" s="98"/>
    </row>
    <row r="2552" spans="1:7" x14ac:dyDescent="0.25">
      <c r="A2552" s="18"/>
      <c r="B2552" s="17"/>
      <c r="C2552" s="93"/>
      <c r="D2552" s="67"/>
      <c r="E2552" s="93"/>
      <c r="F2552" s="67"/>
      <c r="G2552" s="98"/>
    </row>
    <row r="2553" spans="1:7" x14ac:dyDescent="0.25">
      <c r="A2553" s="26" t="s">
        <v>196</v>
      </c>
      <c r="B2553" s="25"/>
      <c r="C2553" s="78">
        <f>SUM(C2552)</f>
        <v>0</v>
      </c>
      <c r="D2553" s="79">
        <f>SUM(D2552)</f>
        <v>0</v>
      </c>
      <c r="E2553" s="266">
        <f>SUM(E2552)</f>
        <v>0</v>
      </c>
      <c r="F2553" s="267">
        <f>SUM(F2552)</f>
        <v>0</v>
      </c>
      <c r="G2553" s="126">
        <f>SUM(G2552)</f>
        <v>0</v>
      </c>
    </row>
    <row r="2554" spans="1:7" x14ac:dyDescent="0.25">
      <c r="A2554" s="26"/>
      <c r="B2554" s="25"/>
      <c r="C2554" s="78"/>
      <c r="D2554" s="79"/>
      <c r="E2554" s="266"/>
      <c r="F2554" s="267"/>
      <c r="G2554" s="126"/>
    </row>
    <row r="2555" spans="1:7" x14ac:dyDescent="0.25">
      <c r="A2555" s="38" t="s">
        <v>185</v>
      </c>
      <c r="B2555" s="120"/>
      <c r="C2555" s="83">
        <f>SUM(C2543+C2550)</f>
        <v>6520766.4199999999</v>
      </c>
      <c r="D2555" s="83">
        <f>SUM(D2543+D2550)</f>
        <v>2348220.7599999998</v>
      </c>
      <c r="E2555" s="84">
        <f>SUM(E2543+E2550)</f>
        <v>810755.05999999994</v>
      </c>
      <c r="F2555" s="83">
        <f>SUM(F2543+F2550)</f>
        <v>3158975.8200000003</v>
      </c>
      <c r="G2555" s="85">
        <f>SUM(G2543+G2550)</f>
        <v>4138591.27</v>
      </c>
    </row>
    <row r="2556" spans="1:7" x14ac:dyDescent="0.25">
      <c r="A2556" s="26"/>
      <c r="B2556" s="96"/>
      <c r="C2556" s="78"/>
      <c r="D2556" s="78"/>
      <c r="E2556" s="78"/>
      <c r="F2556" s="78"/>
      <c r="G2556" s="80"/>
    </row>
    <row r="2557" spans="1:7" x14ac:dyDescent="0.25">
      <c r="A2557" s="24" t="s">
        <v>165</v>
      </c>
      <c r="B2557" s="42"/>
      <c r="C2557" s="40"/>
      <c r="D2557" s="40"/>
      <c r="E2557" s="40"/>
      <c r="F2557" s="40"/>
      <c r="G2557" s="41"/>
    </row>
    <row r="2558" spans="1:7" x14ac:dyDescent="0.25">
      <c r="A2558" s="26"/>
      <c r="B2558" s="96"/>
      <c r="C2558" s="78"/>
      <c r="D2558" s="78"/>
      <c r="E2558" s="78"/>
      <c r="F2558" s="78"/>
      <c r="G2558" s="80"/>
    </row>
    <row r="2559" spans="1:7" ht="23.25" x14ac:dyDescent="0.25">
      <c r="A2559" s="39" t="s">
        <v>166</v>
      </c>
      <c r="B2559" s="42" t="s">
        <v>167</v>
      </c>
      <c r="C2559" s="40"/>
      <c r="D2559" s="40"/>
      <c r="E2559" s="43" t="s">
        <v>168</v>
      </c>
      <c r="F2559" s="14"/>
      <c r="G2559" s="41"/>
    </row>
    <row r="2560" spans="1:7" x14ac:dyDescent="0.25">
      <c r="A2560" s="39"/>
      <c r="B2560" s="42"/>
      <c r="C2560" s="40"/>
      <c r="D2560" s="40"/>
      <c r="E2560" s="43"/>
      <c r="F2560" s="14"/>
      <c r="G2560" s="41"/>
    </row>
    <row r="2561" spans="1:7" ht="33" x14ac:dyDescent="0.25">
      <c r="A2561" s="99" t="s">
        <v>270</v>
      </c>
      <c r="C2561" s="337" t="s">
        <v>187</v>
      </c>
      <c r="D2561" s="337"/>
      <c r="E2561" s="14"/>
      <c r="F2561" s="337" t="s">
        <v>188</v>
      </c>
      <c r="G2561" s="338"/>
    </row>
    <row r="2562" spans="1:7" x14ac:dyDescent="0.25">
      <c r="A2562" s="118"/>
      <c r="B2562" s="89"/>
      <c r="C2562" s="45"/>
      <c r="D2562" s="45"/>
      <c r="E2562" s="45"/>
      <c r="F2562" s="45"/>
      <c r="G2562" s="46"/>
    </row>
    <row r="2584" spans="1:7" ht="24.75" x14ac:dyDescent="0.25">
      <c r="A2584" s="47" t="s">
        <v>175</v>
      </c>
      <c r="B2584" s="48"/>
      <c r="C2584" s="49"/>
      <c r="D2584" s="49"/>
      <c r="E2584" s="49"/>
      <c r="F2584" s="2" t="s">
        <v>189</v>
      </c>
      <c r="G2584" s="49"/>
    </row>
    <row r="2585" spans="1:7" ht="33" x14ac:dyDescent="0.25">
      <c r="A2585" s="50" t="s">
        <v>177</v>
      </c>
      <c r="B2585" s="51"/>
      <c r="C2585" s="52"/>
      <c r="D2585" s="52"/>
      <c r="E2585" s="52"/>
      <c r="F2585" s="52"/>
      <c r="G2585" s="52"/>
    </row>
    <row r="2586" spans="1:7" x14ac:dyDescent="0.25">
      <c r="A2586" s="332" t="s">
        <v>1</v>
      </c>
      <c r="B2586" s="332"/>
      <c r="C2586" s="332"/>
      <c r="D2586" s="332"/>
      <c r="E2586" s="332"/>
      <c r="F2586" s="332"/>
      <c r="G2586" s="332"/>
    </row>
    <row r="2587" spans="1:7" x14ac:dyDescent="0.25">
      <c r="A2587" s="53" t="s">
        <v>2</v>
      </c>
      <c r="B2587" s="328" t="s">
        <v>280</v>
      </c>
      <c r="C2587" s="328"/>
      <c r="D2587" s="328"/>
      <c r="E2587" s="328"/>
      <c r="F2587" s="54"/>
      <c r="G2587" s="54"/>
    </row>
    <row r="2588" spans="1:7" x14ac:dyDescent="0.25">
      <c r="A2588" s="72" t="s">
        <v>3</v>
      </c>
      <c r="B2588" s="339" t="s">
        <v>272</v>
      </c>
      <c r="C2588" s="339"/>
      <c r="D2588" s="339"/>
      <c r="E2588" s="339"/>
      <c r="F2588" s="91"/>
      <c r="G2588" s="91"/>
    </row>
    <row r="2589" spans="1:7" x14ac:dyDescent="0.25">
      <c r="A2589" s="72" t="s">
        <v>4</v>
      </c>
      <c r="B2589" s="55"/>
      <c r="C2589" s="5"/>
      <c r="D2589" s="5"/>
      <c r="E2589" s="5"/>
      <c r="F2589" s="5"/>
      <c r="G2589" s="5"/>
    </row>
    <row r="2590" spans="1:7" x14ac:dyDescent="0.25">
      <c r="A2590" s="6"/>
      <c r="B2590" s="12"/>
      <c r="C2590" s="9"/>
      <c r="D2590" s="335" t="s">
        <v>6</v>
      </c>
      <c r="E2590" s="336"/>
      <c r="F2590" s="335"/>
      <c r="G2590" s="7"/>
    </row>
    <row r="2591" spans="1:7" ht="31.5" x14ac:dyDescent="0.25">
      <c r="A2591" s="10" t="s">
        <v>7</v>
      </c>
      <c r="B2591" s="11" t="s">
        <v>8</v>
      </c>
      <c r="C2591" s="221" t="s">
        <v>9</v>
      </c>
      <c r="D2591" s="12" t="s">
        <v>10</v>
      </c>
      <c r="E2591" s="56" t="s">
        <v>11</v>
      </c>
      <c r="F2591" s="12" t="s">
        <v>12</v>
      </c>
      <c r="G2591" s="222" t="s">
        <v>13</v>
      </c>
    </row>
    <row r="2592" spans="1:7" x14ac:dyDescent="0.25">
      <c r="A2592" s="57" t="s">
        <v>14</v>
      </c>
      <c r="B2592" s="58" t="s">
        <v>15</v>
      </c>
      <c r="C2592" s="59" t="s">
        <v>16</v>
      </c>
      <c r="D2592" s="58" t="s">
        <v>17</v>
      </c>
      <c r="E2592" s="60" t="s">
        <v>18</v>
      </c>
      <c r="F2592" s="59" t="s">
        <v>19</v>
      </c>
      <c r="G2592" s="58" t="s">
        <v>20</v>
      </c>
    </row>
    <row r="2593" spans="1:7" x14ac:dyDescent="0.25">
      <c r="A2593" s="61" t="s">
        <v>21</v>
      </c>
      <c r="B2593" s="62"/>
      <c r="C2593" s="63"/>
      <c r="D2593" s="64"/>
      <c r="E2593" s="63"/>
      <c r="F2593" s="64"/>
      <c r="G2593" s="65"/>
    </row>
    <row r="2594" spans="1:7" x14ac:dyDescent="0.25">
      <c r="A2594" s="66" t="s">
        <v>22</v>
      </c>
      <c r="B2594" s="25"/>
      <c r="C2594" s="14"/>
      <c r="D2594" s="13"/>
      <c r="E2594" s="14"/>
      <c r="F2594" s="13"/>
      <c r="G2594" s="15"/>
    </row>
    <row r="2595" spans="1:7" s="164" customFormat="1" ht="22.5" x14ac:dyDescent="0.2">
      <c r="A2595" s="167" t="s">
        <v>281</v>
      </c>
      <c r="B2595" s="168" t="s">
        <v>325</v>
      </c>
      <c r="C2595" s="169">
        <v>160693.74</v>
      </c>
      <c r="D2595" s="170">
        <v>86118</v>
      </c>
      <c r="E2595" s="169">
        <v>86118</v>
      </c>
      <c r="F2595" s="170">
        <v>172236</v>
      </c>
      <c r="G2595" s="171">
        <v>482988</v>
      </c>
    </row>
    <row r="2596" spans="1:7" s="164" customFormat="1" ht="22.5" x14ac:dyDescent="0.2">
      <c r="A2596" s="167" t="s">
        <v>282</v>
      </c>
      <c r="B2596" s="168" t="s">
        <v>326</v>
      </c>
      <c r="C2596" s="169">
        <v>405535.68</v>
      </c>
      <c r="D2596" s="170">
        <v>382903.2</v>
      </c>
      <c r="E2596" s="169">
        <v>38296.799999999988</v>
      </c>
      <c r="F2596" s="170">
        <v>421200</v>
      </c>
      <c r="G2596" s="224">
        <v>657558</v>
      </c>
    </row>
    <row r="2597" spans="1:7" s="164" customFormat="1" ht="22.5" x14ac:dyDescent="0.2">
      <c r="A2597" s="167" t="s">
        <v>283</v>
      </c>
      <c r="B2597" s="168" t="s">
        <v>327</v>
      </c>
      <c r="C2597" s="169">
        <v>96000</v>
      </c>
      <c r="D2597" s="170">
        <v>84000</v>
      </c>
      <c r="E2597" s="169">
        <v>12000</v>
      </c>
      <c r="F2597" s="170">
        <v>96000</v>
      </c>
      <c r="G2597" s="171">
        <v>192000</v>
      </c>
    </row>
    <row r="2598" spans="1:7" s="164" customFormat="1" ht="22.5" x14ac:dyDescent="0.2">
      <c r="A2598" s="167" t="s">
        <v>286</v>
      </c>
      <c r="B2598" s="168" t="s">
        <v>330</v>
      </c>
      <c r="C2598" s="169">
        <v>24000</v>
      </c>
      <c r="D2598" s="170">
        <v>42000</v>
      </c>
      <c r="E2598" s="169">
        <v>0</v>
      </c>
      <c r="F2598" s="170">
        <v>42000</v>
      </c>
      <c r="G2598" s="171">
        <v>56000</v>
      </c>
    </row>
    <row r="2599" spans="1:7" s="164" customFormat="1" ht="22.5" x14ac:dyDescent="0.2">
      <c r="A2599" s="167" t="s">
        <v>289</v>
      </c>
      <c r="B2599" s="168" t="s">
        <v>331</v>
      </c>
      <c r="C2599" s="169">
        <v>0</v>
      </c>
      <c r="D2599" s="170">
        <v>0</v>
      </c>
      <c r="E2599" s="169">
        <v>2000</v>
      </c>
      <c r="F2599" s="170">
        <v>2000</v>
      </c>
      <c r="G2599" s="175">
        <v>0</v>
      </c>
    </row>
    <row r="2600" spans="1:7" s="164" customFormat="1" ht="22.5" x14ac:dyDescent="0.2">
      <c r="A2600" s="167" t="s">
        <v>291</v>
      </c>
      <c r="B2600" s="168" t="s">
        <v>332</v>
      </c>
      <c r="C2600" s="169">
        <v>100000</v>
      </c>
      <c r="D2600" s="170">
        <v>0</v>
      </c>
      <c r="E2600" s="169">
        <v>200000</v>
      </c>
      <c r="F2600" s="170">
        <v>200000</v>
      </c>
      <c r="G2600" s="171">
        <v>200000</v>
      </c>
    </row>
    <row r="2601" spans="1:7" s="164" customFormat="1" ht="22.5" x14ac:dyDescent="0.2">
      <c r="A2601" s="167" t="s">
        <v>292</v>
      </c>
      <c r="B2601" s="168" t="s">
        <v>333</v>
      </c>
      <c r="C2601" s="169">
        <v>94993.279999999999</v>
      </c>
      <c r="D2601" s="170">
        <v>84553</v>
      </c>
      <c r="E2601" s="169">
        <v>14353</v>
      </c>
      <c r="F2601" s="170">
        <v>98906</v>
      </c>
      <c r="G2601" s="224">
        <v>208356.5</v>
      </c>
    </row>
    <row r="2602" spans="1:7" s="164" customFormat="1" ht="22.5" x14ac:dyDescent="0.2">
      <c r="A2602" s="167" t="s">
        <v>293</v>
      </c>
      <c r="B2602" s="168" t="s">
        <v>334</v>
      </c>
      <c r="C2602" s="169">
        <v>20000</v>
      </c>
      <c r="D2602" s="170">
        <v>0</v>
      </c>
      <c r="E2602" s="169">
        <v>20000</v>
      </c>
      <c r="F2602" s="170">
        <v>20000</v>
      </c>
      <c r="G2602" s="224">
        <v>32500</v>
      </c>
    </row>
    <row r="2603" spans="1:7" s="164" customFormat="1" ht="22.5" x14ac:dyDescent="0.2">
      <c r="A2603" s="167" t="s">
        <v>294</v>
      </c>
      <c r="B2603" s="168" t="s">
        <v>335</v>
      </c>
      <c r="C2603" s="169">
        <v>70000</v>
      </c>
      <c r="D2603" s="170">
        <v>0</v>
      </c>
      <c r="E2603" s="169">
        <v>0</v>
      </c>
      <c r="F2603" s="170">
        <v>0</v>
      </c>
      <c r="G2603" s="175">
        <v>0</v>
      </c>
    </row>
    <row r="2604" spans="1:7" s="164" customFormat="1" ht="22.5" x14ac:dyDescent="0.2">
      <c r="A2604" s="167" t="s">
        <v>295</v>
      </c>
      <c r="B2604" s="168" t="s">
        <v>336</v>
      </c>
      <c r="C2604" s="169">
        <v>68395.16</v>
      </c>
      <c r="D2604" s="170">
        <v>60878.16</v>
      </c>
      <c r="E2604" s="169">
        <v>10334.160000000003</v>
      </c>
      <c r="F2604" s="170">
        <v>71212.320000000007</v>
      </c>
      <c r="G2604" s="224">
        <v>136865.51999999999</v>
      </c>
    </row>
    <row r="2605" spans="1:7" s="164" customFormat="1" ht="22.5" x14ac:dyDescent="0.2">
      <c r="A2605" s="167" t="s">
        <v>296</v>
      </c>
      <c r="B2605" s="168" t="s">
        <v>337</v>
      </c>
      <c r="C2605" s="169">
        <v>4800</v>
      </c>
      <c r="D2605" s="170">
        <v>7700</v>
      </c>
      <c r="E2605" s="169">
        <v>-2900</v>
      </c>
      <c r="F2605" s="170">
        <v>4800</v>
      </c>
      <c r="G2605" s="224">
        <v>15600</v>
      </c>
    </row>
    <row r="2606" spans="1:7" s="164" customFormat="1" ht="22.5" x14ac:dyDescent="0.2">
      <c r="A2606" s="167" t="s">
        <v>297</v>
      </c>
      <c r="B2606" s="168" t="s">
        <v>338</v>
      </c>
      <c r="C2606" s="169">
        <v>12036.58</v>
      </c>
      <c r="D2606" s="170">
        <v>12682.98</v>
      </c>
      <c r="E2606" s="169">
        <v>2152.92</v>
      </c>
      <c r="F2606" s="170">
        <v>14835.9</v>
      </c>
      <c r="G2606" s="224">
        <v>28513.65</v>
      </c>
    </row>
    <row r="2607" spans="1:7" s="164" customFormat="1" ht="22.5" x14ac:dyDescent="0.2">
      <c r="A2607" s="167" t="s">
        <v>298</v>
      </c>
      <c r="B2607" s="168" t="s">
        <v>339</v>
      </c>
      <c r="C2607" s="169">
        <v>4800</v>
      </c>
      <c r="D2607" s="170">
        <v>4200</v>
      </c>
      <c r="E2607" s="169">
        <v>600</v>
      </c>
      <c r="F2607" s="170">
        <v>4800</v>
      </c>
      <c r="G2607" s="224">
        <v>7800</v>
      </c>
    </row>
    <row r="2608" spans="1:7" s="164" customFormat="1" ht="11.25" x14ac:dyDescent="0.2">
      <c r="A2608" s="235" t="s">
        <v>421</v>
      </c>
      <c r="B2608" s="168"/>
      <c r="C2608" s="169"/>
      <c r="D2608" s="170"/>
      <c r="E2608" s="169"/>
      <c r="F2608" s="170"/>
      <c r="G2608" s="225"/>
    </row>
    <row r="2609" spans="1:7" s="164" customFormat="1" ht="22.5" x14ac:dyDescent="0.2">
      <c r="A2609" s="167" t="s">
        <v>422</v>
      </c>
      <c r="B2609" s="191" t="s">
        <v>52</v>
      </c>
      <c r="C2609" s="209">
        <v>17056.240000000002</v>
      </c>
      <c r="D2609" s="228">
        <v>0</v>
      </c>
      <c r="E2609" s="275">
        <v>0</v>
      </c>
      <c r="F2609" s="228">
        <v>0</v>
      </c>
      <c r="G2609" s="175">
        <v>0</v>
      </c>
    </row>
    <row r="2610" spans="1:7" s="164" customFormat="1" ht="22.5" x14ac:dyDescent="0.2">
      <c r="A2610" s="167" t="s">
        <v>408</v>
      </c>
      <c r="B2610" s="168" t="s">
        <v>274</v>
      </c>
      <c r="C2610" s="209">
        <v>39565.980000000003</v>
      </c>
      <c r="D2610" s="228">
        <v>0</v>
      </c>
      <c r="E2610" s="209">
        <f>F2610-D2610</f>
        <v>119084.07</v>
      </c>
      <c r="F2610" s="228">
        <v>119084.07</v>
      </c>
      <c r="G2610" s="175">
        <v>0</v>
      </c>
    </row>
    <row r="2611" spans="1:7" s="164" customFormat="1" ht="22.5" x14ac:dyDescent="0.2">
      <c r="A2611" s="167" t="s">
        <v>340</v>
      </c>
      <c r="B2611" s="168" t="s">
        <v>409</v>
      </c>
      <c r="C2611" s="281">
        <v>3000</v>
      </c>
      <c r="D2611" s="233">
        <v>13252.03</v>
      </c>
      <c r="E2611" s="293">
        <f>F2611-D2611</f>
        <v>10580.710000000001</v>
      </c>
      <c r="F2611" s="233">
        <v>23832.74</v>
      </c>
      <c r="G2611" s="280">
        <v>27303.82</v>
      </c>
    </row>
    <row r="2612" spans="1:7" x14ac:dyDescent="0.25">
      <c r="A2612" s="24"/>
      <c r="B2612" s="17"/>
      <c r="C2612" s="22"/>
      <c r="D2612" s="23"/>
      <c r="E2612" s="93"/>
      <c r="F2612" s="23"/>
      <c r="G2612" s="271"/>
    </row>
    <row r="2613" spans="1:7" x14ac:dyDescent="0.25">
      <c r="A2613" s="26" t="s">
        <v>202</v>
      </c>
      <c r="B2613" s="25"/>
      <c r="C2613" s="78">
        <f>SUM(C2595:C2612)</f>
        <v>1120876.6599999999</v>
      </c>
      <c r="D2613" s="79">
        <f>SUM(D2595:D2612)</f>
        <v>778287.37</v>
      </c>
      <c r="E2613" s="78">
        <f>SUM(E2595:E2612)</f>
        <v>512619.66</v>
      </c>
      <c r="F2613" s="79">
        <f>SUM(F2595:F2612)</f>
        <v>1290907.03</v>
      </c>
      <c r="G2613" s="80">
        <f>SUM(G2595:G2612)</f>
        <v>2045485.49</v>
      </c>
    </row>
    <row r="2614" spans="1:7" x14ac:dyDescent="0.25">
      <c r="A2614" s="69" t="s">
        <v>207</v>
      </c>
      <c r="B2614" s="25"/>
      <c r="C2614" s="93"/>
      <c r="D2614" s="67"/>
      <c r="E2614" s="93"/>
      <c r="F2614" s="67"/>
      <c r="G2614" s="98"/>
    </row>
    <row r="2615" spans="1:7" s="164" customFormat="1" ht="22.5" x14ac:dyDescent="0.2">
      <c r="A2615" s="167" t="s">
        <v>346</v>
      </c>
      <c r="B2615" s="168" t="s">
        <v>347</v>
      </c>
      <c r="C2615" s="169">
        <v>5708113.21</v>
      </c>
      <c r="D2615" s="170">
        <v>636653.49</v>
      </c>
      <c r="E2615" s="169">
        <v>1763346.51</v>
      </c>
      <c r="F2615" s="170">
        <v>2400000</v>
      </c>
      <c r="G2615" s="173">
        <v>2640000</v>
      </c>
    </row>
    <row r="2616" spans="1:7" s="164" customFormat="1" ht="22.5" x14ac:dyDescent="0.2">
      <c r="A2616" s="167" t="s">
        <v>355</v>
      </c>
      <c r="B2616" s="168" t="s">
        <v>356</v>
      </c>
      <c r="C2616" s="169">
        <v>0</v>
      </c>
      <c r="D2616" s="170">
        <v>594808.51</v>
      </c>
      <c r="E2616" s="169">
        <v>38791.489999999991</v>
      </c>
      <c r="F2616" s="170">
        <v>633600</v>
      </c>
      <c r="G2616" s="173">
        <v>844800</v>
      </c>
    </row>
    <row r="2617" spans="1:7" s="164" customFormat="1" ht="22.5" x14ac:dyDescent="0.2">
      <c r="A2617" s="167" t="s">
        <v>359</v>
      </c>
      <c r="B2617" s="168" t="s">
        <v>360</v>
      </c>
      <c r="C2617" s="183">
        <v>8063606.4500000002</v>
      </c>
      <c r="D2617" s="184">
        <v>1239082</v>
      </c>
      <c r="E2617" s="183">
        <v>1835918</v>
      </c>
      <c r="F2617" s="184">
        <v>3075000</v>
      </c>
      <c r="G2617" s="185">
        <v>3382500</v>
      </c>
    </row>
    <row r="2618" spans="1:7" x14ac:dyDescent="0.25">
      <c r="A2618" s="18"/>
      <c r="B2618" s="17"/>
      <c r="C2618" s="70"/>
      <c r="D2618" s="81"/>
      <c r="E2618" s="292"/>
      <c r="F2618" s="81"/>
      <c r="G2618" s="75"/>
    </row>
    <row r="2619" spans="1:7" x14ac:dyDescent="0.25">
      <c r="A2619" s="26" t="s">
        <v>194</v>
      </c>
      <c r="B2619" s="25"/>
      <c r="C2619" s="78">
        <f>SUM(C2615:C2618)</f>
        <v>13771719.66</v>
      </c>
      <c r="D2619" s="79">
        <f>SUM(D2615:D2618)</f>
        <v>2470544</v>
      </c>
      <c r="E2619" s="78">
        <f>SUM(E2615:E2618)</f>
        <v>3638056</v>
      </c>
      <c r="F2619" s="79">
        <f>SUM(F2615:F2618)</f>
        <v>6108600</v>
      </c>
      <c r="G2619" s="80">
        <f>SUM(G2615:G2618)</f>
        <v>6867300</v>
      </c>
    </row>
    <row r="2620" spans="1:7" x14ac:dyDescent="0.25">
      <c r="A2620" s="26" t="s">
        <v>195</v>
      </c>
      <c r="B2620" s="25"/>
      <c r="C2620" s="93"/>
      <c r="D2620" s="67"/>
      <c r="E2620" s="93"/>
      <c r="F2620" s="67"/>
      <c r="G2620" s="98"/>
    </row>
    <row r="2621" spans="1:7" x14ac:dyDescent="0.25">
      <c r="A2621" s="127" t="s">
        <v>376</v>
      </c>
      <c r="B2621" s="151" t="s">
        <v>377</v>
      </c>
      <c r="C2621" s="144">
        <v>0</v>
      </c>
      <c r="D2621" s="145">
        <v>0</v>
      </c>
      <c r="E2621" s="144">
        <v>95000</v>
      </c>
      <c r="F2621" s="145">
        <v>95000</v>
      </c>
      <c r="G2621" s="146">
        <v>0</v>
      </c>
    </row>
    <row r="2622" spans="1:7" x14ac:dyDescent="0.25">
      <c r="A2622" s="18"/>
      <c r="B2622" s="17"/>
      <c r="C2622" s="93"/>
      <c r="D2622" s="67"/>
      <c r="E2622" s="93"/>
      <c r="F2622" s="67"/>
      <c r="G2622" s="126"/>
    </row>
    <row r="2623" spans="1:7" x14ac:dyDescent="0.25">
      <c r="A2623" s="26" t="s">
        <v>196</v>
      </c>
      <c r="B2623" s="25"/>
      <c r="C2623" s="78">
        <f>SUM(C2621:C2622)</f>
        <v>0</v>
      </c>
      <c r="D2623" s="79">
        <f>SUM(D2621:D2622)</f>
        <v>0</v>
      </c>
      <c r="E2623" s="78">
        <f>SUM(E2621:E2622)</f>
        <v>95000</v>
      </c>
      <c r="F2623" s="79">
        <f>SUM(F2621:F2622)</f>
        <v>95000</v>
      </c>
      <c r="G2623" s="80">
        <f>SUM(G2621:G2622)</f>
        <v>0</v>
      </c>
    </row>
    <row r="2624" spans="1:7" x14ac:dyDescent="0.25">
      <c r="A2624" s="26"/>
      <c r="B2624" s="25"/>
      <c r="C2624" s="78"/>
      <c r="D2624" s="79"/>
      <c r="E2624" s="78"/>
      <c r="F2624" s="79"/>
      <c r="G2624" s="80"/>
    </row>
    <row r="2625" spans="1:7" x14ac:dyDescent="0.25">
      <c r="A2625" s="38" t="s">
        <v>185</v>
      </c>
      <c r="B2625" s="120"/>
      <c r="C2625" s="83">
        <f>SUM(C2613+C2619+C2623)</f>
        <v>14892596.32</v>
      </c>
      <c r="D2625" s="83">
        <f>SUM(D2613+D2619+D2623)</f>
        <v>3248831.37</v>
      </c>
      <c r="E2625" s="84">
        <f>SUM(E2613+E2619+E2623)</f>
        <v>4245675.66</v>
      </c>
      <c r="F2625" s="83">
        <f>SUM(F2613+F2619+F2623)</f>
        <v>7494507.0300000003</v>
      </c>
      <c r="G2625" s="85">
        <f>SUM(G2613+G2619+G2623)</f>
        <v>8912785.4900000002</v>
      </c>
    </row>
    <row r="2626" spans="1:7" x14ac:dyDescent="0.25">
      <c r="A2626" s="39"/>
      <c r="B2626" s="42"/>
      <c r="C2626" s="240"/>
      <c r="D2626" s="240"/>
      <c r="E2626" s="240"/>
      <c r="F2626" s="240"/>
      <c r="G2626" s="227"/>
    </row>
    <row r="2627" spans="1:7" x14ac:dyDescent="0.25">
      <c r="A2627" s="24" t="s">
        <v>165</v>
      </c>
      <c r="B2627" s="42"/>
      <c r="C2627" s="40"/>
      <c r="D2627" s="40"/>
      <c r="E2627" s="40"/>
      <c r="F2627" s="40"/>
      <c r="G2627" s="41"/>
    </row>
    <row r="2628" spans="1:7" x14ac:dyDescent="0.25">
      <c r="A2628" s="39"/>
      <c r="B2628" s="42"/>
      <c r="C2628" s="40"/>
      <c r="D2628" s="40"/>
      <c r="E2628" s="40"/>
      <c r="F2628" s="40"/>
      <c r="G2628" s="41"/>
    </row>
    <row r="2629" spans="1:7" ht="23.25" x14ac:dyDescent="0.25">
      <c r="A2629" s="39" t="s">
        <v>166</v>
      </c>
      <c r="B2629" s="42" t="s">
        <v>167</v>
      </c>
      <c r="C2629" s="40"/>
      <c r="D2629" s="40"/>
      <c r="E2629" s="43" t="s">
        <v>168</v>
      </c>
      <c r="F2629" s="14"/>
      <c r="G2629" s="41"/>
    </row>
    <row r="2630" spans="1:7" x14ac:dyDescent="0.25">
      <c r="A2630" s="39"/>
      <c r="B2630" s="42"/>
      <c r="C2630" s="40"/>
      <c r="D2630" s="40"/>
      <c r="E2630" s="43"/>
      <c r="F2630" s="14"/>
      <c r="G2630" s="41"/>
    </row>
    <row r="2631" spans="1:7" ht="33" x14ac:dyDescent="0.25">
      <c r="A2631" s="99" t="s">
        <v>270</v>
      </c>
      <c r="C2631" s="337" t="s">
        <v>187</v>
      </c>
      <c r="D2631" s="337"/>
      <c r="E2631" s="14"/>
      <c r="F2631" s="337" t="s">
        <v>188</v>
      </c>
      <c r="G2631" s="338"/>
    </row>
    <row r="2632" spans="1:7" x14ac:dyDescent="0.25">
      <c r="A2632" s="118"/>
      <c r="B2632" s="89"/>
      <c r="C2632" s="45"/>
      <c r="D2632" s="45"/>
      <c r="E2632" s="45"/>
      <c r="F2632" s="45"/>
      <c r="G2632" s="46"/>
    </row>
    <row r="2649" spans="1:7" ht="24.75" x14ac:dyDescent="0.25">
      <c r="A2649" s="47" t="s">
        <v>175</v>
      </c>
      <c r="B2649" s="48"/>
      <c r="C2649" s="49"/>
      <c r="D2649" s="49"/>
      <c r="E2649" s="49"/>
      <c r="F2649" s="2" t="s">
        <v>189</v>
      </c>
      <c r="G2649" s="49"/>
    </row>
    <row r="2650" spans="1:7" ht="33" x14ac:dyDescent="0.25">
      <c r="A2650" s="50" t="s">
        <v>177</v>
      </c>
      <c r="B2650" s="51"/>
      <c r="C2650" s="52"/>
      <c r="D2650" s="52"/>
      <c r="E2650" s="52"/>
      <c r="F2650" s="52"/>
      <c r="G2650" s="52"/>
    </row>
    <row r="2651" spans="1:7" x14ac:dyDescent="0.25">
      <c r="A2651" s="332" t="s">
        <v>1</v>
      </c>
      <c r="B2651" s="332"/>
      <c r="C2651" s="332"/>
      <c r="D2651" s="332"/>
      <c r="E2651" s="332"/>
      <c r="F2651" s="332"/>
      <c r="G2651" s="332"/>
    </row>
    <row r="2652" spans="1:7" x14ac:dyDescent="0.25">
      <c r="A2652" s="53" t="s">
        <v>2</v>
      </c>
      <c r="B2652" s="328" t="s">
        <v>280</v>
      </c>
      <c r="C2652" s="328"/>
      <c r="D2652" s="328"/>
      <c r="E2652" s="328"/>
      <c r="F2652" s="54"/>
      <c r="G2652" s="54"/>
    </row>
    <row r="2653" spans="1:7" x14ac:dyDescent="0.25">
      <c r="A2653" s="72" t="s">
        <v>3</v>
      </c>
      <c r="B2653" s="339" t="s">
        <v>273</v>
      </c>
      <c r="C2653" s="339"/>
      <c r="D2653" s="339"/>
      <c r="E2653" s="339"/>
      <c r="F2653" s="91"/>
      <c r="G2653" s="5"/>
    </row>
    <row r="2654" spans="1:7" x14ac:dyDescent="0.25">
      <c r="A2654" s="72" t="s">
        <v>4</v>
      </c>
      <c r="B2654" s="55"/>
      <c r="C2654" s="5"/>
      <c r="D2654" s="5"/>
      <c r="E2654" s="5"/>
      <c r="F2654" s="5"/>
      <c r="G2654" s="5"/>
    </row>
    <row r="2655" spans="1:7" x14ac:dyDescent="0.25">
      <c r="A2655" s="6"/>
      <c r="B2655" s="12"/>
      <c r="C2655" s="9"/>
      <c r="D2655" s="335" t="s">
        <v>6</v>
      </c>
      <c r="E2655" s="336"/>
      <c r="F2655" s="335"/>
      <c r="G2655" s="7"/>
    </row>
    <row r="2656" spans="1:7" ht="31.5" x14ac:dyDescent="0.25">
      <c r="A2656" s="10" t="s">
        <v>7</v>
      </c>
      <c r="B2656" s="11" t="s">
        <v>8</v>
      </c>
      <c r="C2656" s="221" t="s">
        <v>9</v>
      </c>
      <c r="D2656" s="12" t="s">
        <v>10</v>
      </c>
      <c r="E2656" s="56" t="s">
        <v>11</v>
      </c>
      <c r="F2656" s="12" t="s">
        <v>12</v>
      </c>
      <c r="G2656" s="222" t="s">
        <v>13</v>
      </c>
    </row>
    <row r="2657" spans="1:7" x14ac:dyDescent="0.25">
      <c r="A2657" s="57" t="s">
        <v>14</v>
      </c>
      <c r="B2657" s="58" t="s">
        <v>15</v>
      </c>
      <c r="C2657" s="59" t="s">
        <v>16</v>
      </c>
      <c r="D2657" s="58" t="s">
        <v>17</v>
      </c>
      <c r="E2657" s="60" t="s">
        <v>18</v>
      </c>
      <c r="F2657" s="59" t="s">
        <v>19</v>
      </c>
      <c r="G2657" s="58" t="s">
        <v>20</v>
      </c>
    </row>
    <row r="2658" spans="1:7" x14ac:dyDescent="0.25">
      <c r="A2658" s="61" t="s">
        <v>21</v>
      </c>
      <c r="B2658" s="62"/>
      <c r="C2658" s="63"/>
      <c r="D2658" s="64"/>
      <c r="E2658" s="63"/>
      <c r="F2658" s="64"/>
      <c r="G2658" s="65"/>
    </row>
    <row r="2659" spans="1:7" x14ac:dyDescent="0.25">
      <c r="A2659" s="66" t="s">
        <v>22</v>
      </c>
      <c r="B2659" s="25"/>
      <c r="C2659" s="14"/>
      <c r="D2659" s="13"/>
      <c r="E2659" s="14"/>
      <c r="F2659" s="13"/>
      <c r="G2659" s="15"/>
    </row>
    <row r="2660" spans="1:7" s="164" customFormat="1" ht="22.5" x14ac:dyDescent="0.2">
      <c r="A2660" s="167" t="s">
        <v>281</v>
      </c>
      <c r="B2660" s="168" t="s">
        <v>325</v>
      </c>
      <c r="C2660" s="169">
        <v>1150575.29</v>
      </c>
      <c r="D2660" s="170">
        <v>414604.17</v>
      </c>
      <c r="E2660" s="169">
        <v>1247038.83</v>
      </c>
      <c r="F2660" s="170">
        <v>1661643</v>
      </c>
      <c r="G2660" s="171">
        <v>2013372</v>
      </c>
    </row>
    <row r="2661" spans="1:7" s="164" customFormat="1" ht="22.5" x14ac:dyDescent="0.2">
      <c r="A2661" s="167" t="s">
        <v>282</v>
      </c>
      <c r="B2661" s="168" t="s">
        <v>326</v>
      </c>
      <c r="C2661" s="169">
        <v>650716.13</v>
      </c>
      <c r="D2661" s="170">
        <v>279200.25</v>
      </c>
      <c r="E2661" s="169">
        <v>1599.75</v>
      </c>
      <c r="F2661" s="170">
        <v>280800</v>
      </c>
      <c r="G2661" s="224">
        <v>438372</v>
      </c>
    </row>
    <row r="2662" spans="1:7" s="164" customFormat="1" ht="22.5" x14ac:dyDescent="0.2">
      <c r="A2662" s="167" t="s">
        <v>283</v>
      </c>
      <c r="B2662" s="168" t="s">
        <v>327</v>
      </c>
      <c r="C2662" s="169">
        <v>276000</v>
      </c>
      <c r="D2662" s="170">
        <v>120000</v>
      </c>
      <c r="E2662" s="169">
        <v>168000</v>
      </c>
      <c r="F2662" s="170">
        <v>288000</v>
      </c>
      <c r="G2662" s="171">
        <v>336000</v>
      </c>
    </row>
    <row r="2663" spans="1:7" s="164" customFormat="1" ht="22.5" x14ac:dyDescent="0.2">
      <c r="A2663" s="167" t="s">
        <v>286</v>
      </c>
      <c r="B2663" s="168" t="s">
        <v>330</v>
      </c>
      <c r="C2663" s="169">
        <v>72000</v>
      </c>
      <c r="D2663" s="170">
        <v>60000</v>
      </c>
      <c r="E2663" s="169">
        <v>12000</v>
      </c>
      <c r="F2663" s="170">
        <v>72000</v>
      </c>
      <c r="G2663" s="171">
        <v>98000</v>
      </c>
    </row>
    <row r="2664" spans="1:7" s="164" customFormat="1" ht="22.5" x14ac:dyDescent="0.2">
      <c r="A2664" s="167" t="s">
        <v>289</v>
      </c>
      <c r="B2664" s="168" t="s">
        <v>331</v>
      </c>
      <c r="C2664" s="169">
        <v>0</v>
      </c>
      <c r="D2664" s="170">
        <v>0</v>
      </c>
      <c r="E2664" s="169">
        <v>40000</v>
      </c>
      <c r="F2664" s="170">
        <v>40000</v>
      </c>
      <c r="G2664" s="274">
        <v>0</v>
      </c>
    </row>
    <row r="2665" spans="1:7" s="164" customFormat="1" ht="22.5" x14ac:dyDescent="0.2">
      <c r="A2665" s="167" t="s">
        <v>291</v>
      </c>
      <c r="B2665" s="168" t="s">
        <v>332</v>
      </c>
      <c r="C2665" s="169">
        <v>0</v>
      </c>
      <c r="D2665" s="170">
        <v>0</v>
      </c>
      <c r="E2665" s="169">
        <v>200000</v>
      </c>
      <c r="F2665" s="170">
        <v>200000</v>
      </c>
      <c r="G2665" s="171">
        <v>200000</v>
      </c>
    </row>
    <row r="2666" spans="1:7" s="164" customFormat="1" ht="22.5" x14ac:dyDescent="0.2">
      <c r="A2666" s="167" t="s">
        <v>292</v>
      </c>
      <c r="B2666" s="168" t="s">
        <v>333</v>
      </c>
      <c r="C2666" s="169">
        <v>261351</v>
      </c>
      <c r="D2666" s="170">
        <v>119121</v>
      </c>
      <c r="E2666" s="169">
        <v>248783</v>
      </c>
      <c r="F2666" s="170">
        <v>367904</v>
      </c>
      <c r="G2666" s="224">
        <v>420801</v>
      </c>
    </row>
    <row r="2667" spans="1:7" s="164" customFormat="1" ht="22.5" x14ac:dyDescent="0.2">
      <c r="A2667" s="167" t="s">
        <v>293</v>
      </c>
      <c r="B2667" s="168" t="s">
        <v>334</v>
      </c>
      <c r="C2667" s="169">
        <v>55000</v>
      </c>
      <c r="D2667" s="170">
        <v>0</v>
      </c>
      <c r="E2667" s="169">
        <v>60000</v>
      </c>
      <c r="F2667" s="170">
        <v>60000</v>
      </c>
      <c r="G2667" s="224">
        <v>65000</v>
      </c>
    </row>
    <row r="2668" spans="1:7" s="164" customFormat="1" ht="22.5" x14ac:dyDescent="0.2">
      <c r="A2668" s="167" t="s">
        <v>294</v>
      </c>
      <c r="B2668" s="168" t="s">
        <v>335</v>
      </c>
      <c r="C2668" s="169">
        <v>192500</v>
      </c>
      <c r="D2668" s="170">
        <v>0</v>
      </c>
      <c r="E2668" s="169">
        <v>0</v>
      </c>
      <c r="F2668" s="170">
        <v>0</v>
      </c>
      <c r="G2668" s="274">
        <v>0</v>
      </c>
    </row>
    <row r="2669" spans="1:7" s="164" customFormat="1" ht="22.5" x14ac:dyDescent="0.2">
      <c r="A2669" s="167" t="s">
        <v>295</v>
      </c>
      <c r="B2669" s="168" t="s">
        <v>336</v>
      </c>
      <c r="C2669" s="169">
        <v>203301.66</v>
      </c>
      <c r="D2669" s="170">
        <v>85720.3</v>
      </c>
      <c r="E2669" s="169">
        <v>179170.58000000002</v>
      </c>
      <c r="F2669" s="170">
        <v>264890.88</v>
      </c>
      <c r="G2669" s="224">
        <v>294209.28000000003</v>
      </c>
    </row>
    <row r="2670" spans="1:7" s="164" customFormat="1" ht="22.5" x14ac:dyDescent="0.2">
      <c r="A2670" s="167" t="s">
        <v>296</v>
      </c>
      <c r="B2670" s="168" t="s">
        <v>337</v>
      </c>
      <c r="C2670" s="169">
        <v>13800</v>
      </c>
      <c r="D2670" s="170">
        <v>11000</v>
      </c>
      <c r="E2670" s="169">
        <v>3400</v>
      </c>
      <c r="F2670" s="170">
        <v>14400</v>
      </c>
      <c r="G2670" s="224">
        <v>31200</v>
      </c>
    </row>
    <row r="2671" spans="1:7" s="164" customFormat="1" ht="22.5" x14ac:dyDescent="0.2">
      <c r="A2671" s="167" t="s">
        <v>297</v>
      </c>
      <c r="B2671" s="168" t="s">
        <v>338</v>
      </c>
      <c r="C2671" s="169">
        <v>33882.6</v>
      </c>
      <c r="D2671" s="170">
        <v>17607.939999999999</v>
      </c>
      <c r="E2671" s="169">
        <v>37577.660000000003</v>
      </c>
      <c r="F2671" s="170">
        <v>55185.599999999999</v>
      </c>
      <c r="G2671" s="224">
        <v>61293.599999999999</v>
      </c>
    </row>
    <row r="2672" spans="1:7" s="164" customFormat="1" ht="22.5" x14ac:dyDescent="0.2">
      <c r="A2672" s="167" t="s">
        <v>298</v>
      </c>
      <c r="B2672" s="168" t="s">
        <v>339</v>
      </c>
      <c r="C2672" s="169">
        <v>13800</v>
      </c>
      <c r="D2672" s="170">
        <v>6000</v>
      </c>
      <c r="E2672" s="169">
        <v>8400</v>
      </c>
      <c r="F2672" s="170">
        <v>14400</v>
      </c>
      <c r="G2672" s="224">
        <v>15600</v>
      </c>
    </row>
    <row r="2673" spans="1:7" s="164" customFormat="1" ht="11.25" x14ac:dyDescent="0.2">
      <c r="A2673" s="235" t="s">
        <v>421</v>
      </c>
      <c r="B2673" s="168"/>
      <c r="C2673" s="169"/>
      <c r="D2673" s="170"/>
      <c r="E2673" s="169"/>
      <c r="F2673" s="170"/>
      <c r="G2673" s="225"/>
    </row>
    <row r="2674" spans="1:7" s="164" customFormat="1" ht="22.5" x14ac:dyDescent="0.2">
      <c r="A2674" s="167" t="s">
        <v>422</v>
      </c>
      <c r="B2674" s="191" t="s">
        <v>52</v>
      </c>
      <c r="C2674" s="209">
        <v>128994.58</v>
      </c>
      <c r="D2674" s="228">
        <v>0</v>
      </c>
      <c r="E2674" s="275">
        <v>0</v>
      </c>
      <c r="F2674" s="228">
        <v>0</v>
      </c>
      <c r="G2674" s="274">
        <v>0</v>
      </c>
    </row>
    <row r="2675" spans="1:7" s="164" customFormat="1" ht="22.5" x14ac:dyDescent="0.2">
      <c r="A2675" s="167" t="s">
        <v>408</v>
      </c>
      <c r="B2675" s="168" t="s">
        <v>274</v>
      </c>
      <c r="C2675" s="209">
        <v>200888.07</v>
      </c>
      <c r="D2675" s="228">
        <v>0</v>
      </c>
      <c r="E2675" s="275">
        <v>0</v>
      </c>
      <c r="F2675" s="228">
        <v>0</v>
      </c>
      <c r="G2675" s="274">
        <v>0</v>
      </c>
    </row>
    <row r="2676" spans="1:7" s="164" customFormat="1" ht="22.5" x14ac:dyDescent="0.2">
      <c r="A2676" s="167" t="s">
        <v>340</v>
      </c>
      <c r="B2676" s="168" t="s">
        <v>409</v>
      </c>
      <c r="C2676" s="209">
        <v>73987.360000000001</v>
      </c>
      <c r="D2676" s="192">
        <v>23099.24</v>
      </c>
      <c r="E2676" s="209">
        <f>F2676-D2676</f>
        <v>22985.029999999995</v>
      </c>
      <c r="F2676" s="192">
        <v>46084.27</v>
      </c>
      <c r="G2676" s="171">
        <v>52165.95</v>
      </c>
    </row>
    <row r="2677" spans="1:7" s="164" customFormat="1" ht="11.25" x14ac:dyDescent="0.2">
      <c r="A2677" s="167" t="s">
        <v>410</v>
      </c>
      <c r="B2677" s="179" t="s">
        <v>58</v>
      </c>
      <c r="C2677" s="275">
        <v>0</v>
      </c>
      <c r="D2677" s="228">
        <v>0</v>
      </c>
      <c r="E2677" s="209">
        <f>F2677-D2677</f>
        <v>1590.05</v>
      </c>
      <c r="F2677" s="192">
        <v>1590.05</v>
      </c>
      <c r="G2677" s="171">
        <v>1552.92</v>
      </c>
    </row>
    <row r="2678" spans="1:7" s="164" customFormat="1" ht="22.5" x14ac:dyDescent="0.2">
      <c r="A2678" s="167" t="s">
        <v>411</v>
      </c>
      <c r="B2678" s="168" t="s">
        <v>485</v>
      </c>
      <c r="C2678" s="281">
        <v>20000</v>
      </c>
      <c r="D2678" s="233">
        <v>10000</v>
      </c>
      <c r="E2678" s="281">
        <v>0</v>
      </c>
      <c r="F2678" s="226">
        <v>10000</v>
      </c>
      <c r="G2678" s="276">
        <v>0</v>
      </c>
    </row>
    <row r="2679" spans="1:7" x14ac:dyDescent="0.25">
      <c r="A2679" s="24"/>
      <c r="B2679" s="17"/>
      <c r="C2679" s="70"/>
      <c r="D2679" s="23"/>
      <c r="E2679" s="93"/>
      <c r="F2679" s="23"/>
      <c r="G2679" s="271"/>
    </row>
    <row r="2680" spans="1:7" x14ac:dyDescent="0.25">
      <c r="A2680" s="26" t="s">
        <v>202</v>
      </c>
      <c r="B2680" s="25"/>
      <c r="C2680" s="78">
        <f>SUM(C2660:C2679)</f>
        <v>3346796.69</v>
      </c>
      <c r="D2680" s="79">
        <f>SUM(D2660:D2679)</f>
        <v>1146352.8999999999</v>
      </c>
      <c r="E2680" s="78">
        <f>SUM(E2660:E2679)</f>
        <v>2230544.9</v>
      </c>
      <c r="F2680" s="79">
        <f>SUM(F2660:F2679)</f>
        <v>3376897.8</v>
      </c>
      <c r="G2680" s="80">
        <f>SUM(G2660:G2679)</f>
        <v>4027566.7500000005</v>
      </c>
    </row>
    <row r="2681" spans="1:7" x14ac:dyDescent="0.25">
      <c r="A2681" s="69" t="s">
        <v>207</v>
      </c>
      <c r="B2681" s="25"/>
      <c r="C2681" s="93"/>
      <c r="D2681" s="67"/>
      <c r="E2681" s="93"/>
      <c r="F2681" s="67"/>
      <c r="G2681" s="98"/>
    </row>
    <row r="2682" spans="1:7" s="164" customFormat="1" ht="22.5" x14ac:dyDescent="0.2">
      <c r="A2682" s="167" t="s">
        <v>304</v>
      </c>
      <c r="B2682" s="168" t="s">
        <v>341</v>
      </c>
      <c r="C2682" s="169">
        <v>0</v>
      </c>
      <c r="D2682" s="170">
        <v>0</v>
      </c>
      <c r="E2682" s="169">
        <v>40000</v>
      </c>
      <c r="F2682" s="170">
        <v>40000</v>
      </c>
      <c r="G2682" s="173">
        <v>20000</v>
      </c>
    </row>
    <row r="2683" spans="1:7" s="164" customFormat="1" ht="22.5" x14ac:dyDescent="0.2">
      <c r="A2683" s="167" t="s">
        <v>306</v>
      </c>
      <c r="B2683" s="168" t="s">
        <v>343</v>
      </c>
      <c r="C2683" s="169">
        <v>11099.13</v>
      </c>
      <c r="D2683" s="170">
        <v>0</v>
      </c>
      <c r="E2683" s="169">
        <v>40000</v>
      </c>
      <c r="F2683" s="170">
        <v>40000</v>
      </c>
      <c r="G2683" s="173">
        <v>20000</v>
      </c>
    </row>
    <row r="2684" spans="1:7" s="164" customFormat="1" ht="22.5" x14ac:dyDescent="0.2">
      <c r="A2684" s="167" t="s">
        <v>344</v>
      </c>
      <c r="B2684" s="168" t="s">
        <v>345</v>
      </c>
      <c r="C2684" s="169">
        <v>17790</v>
      </c>
      <c r="D2684" s="170">
        <v>10176</v>
      </c>
      <c r="E2684" s="169">
        <v>14824</v>
      </c>
      <c r="F2684" s="170">
        <v>25000</v>
      </c>
      <c r="G2684" s="173">
        <v>25000</v>
      </c>
    </row>
    <row r="2685" spans="1:7" s="164" customFormat="1" ht="22.5" x14ac:dyDescent="0.2">
      <c r="A2685" s="167" t="s">
        <v>346</v>
      </c>
      <c r="B2685" s="168" t="s">
        <v>347</v>
      </c>
      <c r="C2685" s="169">
        <v>2600</v>
      </c>
      <c r="D2685" s="170">
        <v>0</v>
      </c>
      <c r="E2685" s="169">
        <v>10000</v>
      </c>
      <c r="F2685" s="170">
        <v>10000</v>
      </c>
      <c r="G2685" s="173">
        <v>5000</v>
      </c>
    </row>
    <row r="2686" spans="1:7" s="164" customFormat="1" ht="22.5" x14ac:dyDescent="0.2">
      <c r="A2686" s="167" t="s">
        <v>310</v>
      </c>
      <c r="B2686" s="168" t="s">
        <v>348</v>
      </c>
      <c r="C2686" s="169">
        <v>57249</v>
      </c>
      <c r="D2686" s="170">
        <v>7670</v>
      </c>
      <c r="E2686" s="169">
        <v>87330</v>
      </c>
      <c r="F2686" s="170">
        <v>95000</v>
      </c>
      <c r="G2686" s="173">
        <v>75000</v>
      </c>
    </row>
    <row r="2687" spans="1:7" s="164" customFormat="1" ht="11.25" x14ac:dyDescent="0.2">
      <c r="A2687" s="176" t="s">
        <v>311</v>
      </c>
      <c r="B2687" s="179" t="s">
        <v>81</v>
      </c>
      <c r="C2687" s="169">
        <v>199800</v>
      </c>
      <c r="D2687" s="170">
        <v>0</v>
      </c>
      <c r="E2687" s="169">
        <v>0</v>
      </c>
      <c r="F2687" s="170">
        <v>0</v>
      </c>
      <c r="G2687" s="175">
        <v>0</v>
      </c>
    </row>
    <row r="2688" spans="1:7" s="164" customFormat="1" ht="22.5" x14ac:dyDescent="0.2">
      <c r="A2688" s="167" t="s">
        <v>427</v>
      </c>
      <c r="B2688" s="168" t="s">
        <v>428</v>
      </c>
      <c r="C2688" s="169">
        <v>0</v>
      </c>
      <c r="D2688" s="170">
        <v>40415.300000000003</v>
      </c>
      <c r="E2688" s="169">
        <v>159584.70000000001</v>
      </c>
      <c r="F2688" s="170">
        <v>200000</v>
      </c>
      <c r="G2688" s="173">
        <v>200000</v>
      </c>
    </row>
    <row r="2689" spans="1:7" s="164" customFormat="1" ht="22.5" x14ac:dyDescent="0.2">
      <c r="A2689" s="167" t="s">
        <v>313</v>
      </c>
      <c r="B2689" s="168" t="s">
        <v>350</v>
      </c>
      <c r="C2689" s="169">
        <v>0</v>
      </c>
      <c r="D2689" s="170">
        <v>0</v>
      </c>
      <c r="E2689" s="169">
        <v>6000</v>
      </c>
      <c r="F2689" s="170">
        <v>6000</v>
      </c>
      <c r="G2689" s="175">
        <v>0</v>
      </c>
    </row>
    <row r="2690" spans="1:7" s="164" customFormat="1" ht="22.5" x14ac:dyDescent="0.2">
      <c r="A2690" s="167" t="s">
        <v>314</v>
      </c>
      <c r="B2690" s="168" t="s">
        <v>351</v>
      </c>
      <c r="C2690" s="169">
        <v>5708.49</v>
      </c>
      <c r="D2690" s="170">
        <v>0</v>
      </c>
      <c r="E2690" s="169">
        <v>0</v>
      </c>
      <c r="F2690" s="170">
        <v>0</v>
      </c>
      <c r="G2690" s="175">
        <v>0</v>
      </c>
    </row>
    <row r="2691" spans="1:7" s="164" customFormat="1" ht="22.5" x14ac:dyDescent="0.2">
      <c r="A2691" s="167" t="s">
        <v>355</v>
      </c>
      <c r="B2691" s="168" t="s">
        <v>356</v>
      </c>
      <c r="C2691" s="169">
        <v>422200</v>
      </c>
      <c r="D2691" s="170">
        <v>708400</v>
      </c>
      <c r="E2691" s="169">
        <v>242000</v>
      </c>
      <c r="F2691" s="170">
        <v>950400</v>
      </c>
      <c r="G2691" s="173">
        <v>950400</v>
      </c>
    </row>
    <row r="2692" spans="1:7" s="164" customFormat="1" ht="22.5" x14ac:dyDescent="0.2">
      <c r="A2692" s="167" t="s">
        <v>483</v>
      </c>
      <c r="B2692" s="168" t="s">
        <v>484</v>
      </c>
      <c r="C2692" s="169">
        <v>18200</v>
      </c>
      <c r="D2692" s="170">
        <v>0</v>
      </c>
      <c r="E2692" s="169">
        <v>75000</v>
      </c>
      <c r="F2692" s="170">
        <v>75000</v>
      </c>
      <c r="G2692" s="173">
        <v>75000</v>
      </c>
    </row>
    <row r="2693" spans="1:7" s="164" customFormat="1" ht="22.5" x14ac:dyDescent="0.2">
      <c r="A2693" s="176" t="s">
        <v>414</v>
      </c>
      <c r="B2693" s="179" t="s">
        <v>105</v>
      </c>
      <c r="C2693" s="169">
        <v>0</v>
      </c>
      <c r="D2693" s="170">
        <v>0</v>
      </c>
      <c r="E2693" s="169">
        <v>10000</v>
      </c>
      <c r="F2693" s="170">
        <v>10000</v>
      </c>
      <c r="G2693" s="173">
        <v>15000</v>
      </c>
    </row>
    <row r="2694" spans="1:7" s="164" customFormat="1" ht="22.5" x14ac:dyDescent="0.2">
      <c r="A2694" s="176" t="s">
        <v>404</v>
      </c>
      <c r="B2694" s="179" t="s">
        <v>105</v>
      </c>
      <c r="C2694" s="169">
        <v>0</v>
      </c>
      <c r="D2694" s="170">
        <v>0</v>
      </c>
      <c r="E2694" s="169">
        <v>0</v>
      </c>
      <c r="F2694" s="170">
        <v>0</v>
      </c>
      <c r="G2694" s="173">
        <v>15000</v>
      </c>
    </row>
    <row r="2695" spans="1:7" s="164" customFormat="1" ht="22.5" x14ac:dyDescent="0.2">
      <c r="A2695" s="176" t="s">
        <v>474</v>
      </c>
      <c r="B2695" s="179" t="s">
        <v>105</v>
      </c>
      <c r="C2695" s="169">
        <v>0</v>
      </c>
      <c r="D2695" s="170">
        <v>0</v>
      </c>
      <c r="E2695" s="169">
        <v>0</v>
      </c>
      <c r="F2695" s="170">
        <v>0</v>
      </c>
      <c r="G2695" s="173">
        <v>20000</v>
      </c>
    </row>
    <row r="2696" spans="1:7" s="164" customFormat="1" ht="22.5" x14ac:dyDescent="0.2">
      <c r="A2696" s="167" t="s">
        <v>429</v>
      </c>
      <c r="B2696" s="168" t="s">
        <v>430</v>
      </c>
      <c r="C2696" s="169">
        <v>0</v>
      </c>
      <c r="D2696" s="170">
        <v>0</v>
      </c>
      <c r="E2696" s="169">
        <v>30000</v>
      </c>
      <c r="F2696" s="170">
        <v>30000</v>
      </c>
      <c r="G2696" s="173">
        <v>30000</v>
      </c>
    </row>
    <row r="2697" spans="1:7" s="164" customFormat="1" ht="22.5" x14ac:dyDescent="0.2">
      <c r="A2697" s="167" t="s">
        <v>366</v>
      </c>
      <c r="B2697" s="168" t="s">
        <v>367</v>
      </c>
      <c r="C2697" s="183">
        <v>0</v>
      </c>
      <c r="D2697" s="184">
        <v>0</v>
      </c>
      <c r="E2697" s="183">
        <v>10000</v>
      </c>
      <c r="F2697" s="184">
        <v>10000</v>
      </c>
      <c r="G2697" s="185">
        <v>30000</v>
      </c>
    </row>
    <row r="2698" spans="1:7" x14ac:dyDescent="0.25">
      <c r="A2698" s="18"/>
      <c r="B2698" s="17"/>
      <c r="C2698" s="70"/>
      <c r="D2698" s="23"/>
      <c r="E2698" s="93"/>
      <c r="F2698" s="81"/>
      <c r="G2698" s="119"/>
    </row>
    <row r="2699" spans="1:7" x14ac:dyDescent="0.25">
      <c r="A2699" s="26" t="s">
        <v>194</v>
      </c>
      <c r="B2699" s="25"/>
      <c r="C2699" s="78">
        <f>SUM(C2682:C2698)</f>
        <v>734646.62</v>
      </c>
      <c r="D2699" s="79">
        <f>SUM(D2682:D2698)</f>
        <v>766661.3</v>
      </c>
      <c r="E2699" s="78">
        <f>SUM(E2682:E2698)</f>
        <v>724738.7</v>
      </c>
      <c r="F2699" s="79">
        <f>SUM(F2682:F2698)</f>
        <v>1491400</v>
      </c>
      <c r="G2699" s="80">
        <f>SUM(G2682:G2698)</f>
        <v>1480400</v>
      </c>
    </row>
    <row r="2700" spans="1:7" x14ac:dyDescent="0.25">
      <c r="A2700" s="26" t="s">
        <v>195</v>
      </c>
      <c r="B2700" s="25"/>
      <c r="C2700" s="93"/>
      <c r="D2700" s="67"/>
      <c r="E2700" s="93"/>
      <c r="F2700" s="67"/>
      <c r="G2700" s="98"/>
    </row>
    <row r="2701" spans="1:7" x14ac:dyDescent="0.25">
      <c r="A2701" s="18"/>
      <c r="B2701" s="17"/>
      <c r="C2701" s="266"/>
      <c r="D2701" s="267"/>
      <c r="E2701" s="266"/>
      <c r="F2701" s="267"/>
      <c r="G2701" s="126"/>
    </row>
    <row r="2702" spans="1:7" x14ac:dyDescent="0.25">
      <c r="A2702" s="26" t="s">
        <v>196</v>
      </c>
      <c r="B2702" s="25"/>
      <c r="C2702" s="78">
        <f>SUM(C2701)</f>
        <v>0</v>
      </c>
      <c r="D2702" s="79">
        <f>SUM(D2701)</f>
        <v>0</v>
      </c>
      <c r="E2702" s="78">
        <f>SUM(E2701)</f>
        <v>0</v>
      </c>
      <c r="F2702" s="79">
        <f>SUM(F2701)</f>
        <v>0</v>
      </c>
      <c r="G2702" s="80">
        <f>SUM(G2701)</f>
        <v>0</v>
      </c>
    </row>
    <row r="2703" spans="1:7" x14ac:dyDescent="0.25">
      <c r="A2703" s="26"/>
      <c r="B2703" s="25"/>
      <c r="C2703" s="78"/>
      <c r="D2703" s="79"/>
      <c r="E2703" s="78"/>
      <c r="F2703" s="79"/>
      <c r="G2703" s="80"/>
    </row>
    <row r="2704" spans="1:7" ht="13.15" customHeight="1" x14ac:dyDescent="0.25">
      <c r="A2704" s="38" t="s">
        <v>185</v>
      </c>
      <c r="B2704" s="120"/>
      <c r="C2704" s="83">
        <f>SUM(C2680+C2699+C2702)</f>
        <v>4081443.31</v>
      </c>
      <c r="D2704" s="83">
        <f>SUM(D2680+D2699+D2702)</f>
        <v>1913014.2</v>
      </c>
      <c r="E2704" s="84">
        <f>SUM(E2680+E2699+E2702)</f>
        <v>2955283.5999999996</v>
      </c>
      <c r="F2704" s="83">
        <f>SUM(F2680+F2699+F2702)</f>
        <v>4868297.8</v>
      </c>
      <c r="G2704" s="85">
        <f>SUM(G2680+G2699+G2702)</f>
        <v>5507966.75</v>
      </c>
    </row>
    <row r="2705" spans="1:7" x14ac:dyDescent="0.25">
      <c r="A2705" s="39"/>
      <c r="B2705" s="42"/>
      <c r="C2705" s="240"/>
      <c r="D2705" s="240"/>
      <c r="E2705" s="240"/>
      <c r="F2705" s="240"/>
      <c r="G2705" s="227"/>
    </row>
    <row r="2706" spans="1:7" x14ac:dyDescent="0.25">
      <c r="A2706" s="24" t="s">
        <v>165</v>
      </c>
      <c r="B2706" s="42"/>
      <c r="C2706" s="40"/>
      <c r="D2706" s="40"/>
      <c r="E2706" s="40"/>
      <c r="F2706" s="40"/>
      <c r="G2706" s="41"/>
    </row>
    <row r="2707" spans="1:7" x14ac:dyDescent="0.25">
      <c r="A2707" s="39"/>
      <c r="B2707" s="42"/>
      <c r="C2707" s="40"/>
      <c r="D2707" s="40"/>
      <c r="E2707" s="40"/>
      <c r="F2707" s="40"/>
      <c r="G2707" s="41"/>
    </row>
    <row r="2708" spans="1:7" ht="23.25" x14ac:dyDescent="0.25">
      <c r="A2708" s="39" t="s">
        <v>166</v>
      </c>
      <c r="B2708" s="42" t="s">
        <v>167</v>
      </c>
      <c r="C2708" s="40"/>
      <c r="D2708" s="40"/>
      <c r="E2708" s="43" t="s">
        <v>168</v>
      </c>
      <c r="F2708" s="14"/>
      <c r="G2708" s="41"/>
    </row>
    <row r="2709" spans="1:7" x14ac:dyDescent="0.25">
      <c r="A2709" s="39"/>
      <c r="B2709" s="42"/>
      <c r="C2709" s="40"/>
      <c r="D2709" s="40"/>
      <c r="E2709" s="43"/>
      <c r="F2709" s="14"/>
      <c r="G2709" s="41"/>
    </row>
    <row r="2710" spans="1:7" ht="33" x14ac:dyDescent="0.25">
      <c r="A2710" s="99" t="s">
        <v>275</v>
      </c>
      <c r="C2710" s="337" t="s">
        <v>187</v>
      </c>
      <c r="D2710" s="337"/>
      <c r="E2710" s="14"/>
      <c r="F2710" s="337" t="s">
        <v>188</v>
      </c>
      <c r="G2710" s="338"/>
    </row>
    <row r="2711" spans="1:7" x14ac:dyDescent="0.25">
      <c r="A2711" s="118"/>
      <c r="B2711" s="89"/>
      <c r="C2711" s="45"/>
      <c r="D2711" s="45"/>
      <c r="E2711" s="45"/>
      <c r="F2711" s="45"/>
      <c r="G2711" s="46"/>
    </row>
    <row r="2714" spans="1:7" ht="24.75" x14ac:dyDescent="0.25">
      <c r="A2714" s="47" t="s">
        <v>175</v>
      </c>
      <c r="B2714" s="48"/>
      <c r="C2714" s="49"/>
      <c r="D2714" s="49"/>
      <c r="E2714" s="49"/>
      <c r="F2714" s="2" t="s">
        <v>189</v>
      </c>
      <c r="G2714" s="49"/>
    </row>
    <row r="2715" spans="1:7" ht="33" x14ac:dyDescent="0.25">
      <c r="A2715" s="50" t="s">
        <v>177</v>
      </c>
      <c r="B2715" s="51"/>
      <c r="C2715" s="52"/>
      <c r="D2715" s="52"/>
      <c r="E2715" s="52"/>
      <c r="F2715" s="52"/>
      <c r="G2715" s="52"/>
    </row>
    <row r="2716" spans="1:7" x14ac:dyDescent="0.25">
      <c r="A2716" s="332" t="s">
        <v>1</v>
      </c>
      <c r="B2716" s="332"/>
      <c r="C2716" s="332"/>
      <c r="D2716" s="332"/>
      <c r="E2716" s="332"/>
      <c r="F2716" s="332"/>
      <c r="G2716" s="332"/>
    </row>
    <row r="2717" spans="1:7" x14ac:dyDescent="0.25">
      <c r="A2717" s="53" t="s">
        <v>2</v>
      </c>
      <c r="B2717" s="328" t="s">
        <v>280</v>
      </c>
      <c r="C2717" s="328"/>
      <c r="D2717" s="328"/>
      <c r="E2717" s="328"/>
      <c r="F2717" s="54"/>
      <c r="G2717" s="54"/>
    </row>
    <row r="2718" spans="1:7" x14ac:dyDescent="0.25">
      <c r="A2718" s="72" t="s">
        <v>3</v>
      </c>
      <c r="B2718" s="339" t="s">
        <v>276</v>
      </c>
      <c r="C2718" s="339"/>
      <c r="D2718" s="339"/>
      <c r="E2718" s="339"/>
      <c r="F2718" s="91"/>
      <c r="G2718" s="5"/>
    </row>
    <row r="2719" spans="1:7" x14ac:dyDescent="0.25">
      <c r="A2719" s="72" t="s">
        <v>4</v>
      </c>
      <c r="B2719" s="55"/>
      <c r="C2719" s="5"/>
      <c r="D2719" s="5"/>
      <c r="E2719" s="5"/>
      <c r="F2719" s="5"/>
      <c r="G2719" s="5"/>
    </row>
    <row r="2720" spans="1:7" x14ac:dyDescent="0.25">
      <c r="A2720" s="6"/>
      <c r="B2720" s="12"/>
      <c r="C2720" s="9"/>
      <c r="D2720" s="335" t="s">
        <v>6</v>
      </c>
      <c r="E2720" s="336"/>
      <c r="F2720" s="335"/>
      <c r="G2720" s="7"/>
    </row>
    <row r="2721" spans="1:7" ht="31.5" x14ac:dyDescent="0.25">
      <c r="A2721" s="10" t="s">
        <v>7</v>
      </c>
      <c r="B2721" s="11" t="s">
        <v>8</v>
      </c>
      <c r="C2721" s="221" t="s">
        <v>9</v>
      </c>
      <c r="D2721" s="12" t="s">
        <v>10</v>
      </c>
      <c r="E2721" s="56" t="s">
        <v>11</v>
      </c>
      <c r="F2721" s="12" t="s">
        <v>12</v>
      </c>
      <c r="G2721" s="222" t="s">
        <v>13</v>
      </c>
    </row>
    <row r="2722" spans="1:7" x14ac:dyDescent="0.25">
      <c r="A2722" s="57" t="s">
        <v>14</v>
      </c>
      <c r="B2722" s="58" t="s">
        <v>15</v>
      </c>
      <c r="C2722" s="59" t="s">
        <v>16</v>
      </c>
      <c r="D2722" s="58" t="s">
        <v>17</v>
      </c>
      <c r="E2722" s="60" t="s">
        <v>18</v>
      </c>
      <c r="F2722" s="59" t="s">
        <v>19</v>
      </c>
      <c r="G2722" s="58" t="s">
        <v>20</v>
      </c>
    </row>
    <row r="2723" spans="1:7" x14ac:dyDescent="0.25">
      <c r="A2723" s="61" t="s">
        <v>21</v>
      </c>
      <c r="B2723" s="62"/>
      <c r="C2723" s="63"/>
      <c r="D2723" s="64"/>
      <c r="E2723" s="63"/>
      <c r="F2723" s="64"/>
      <c r="G2723" s="65"/>
    </row>
    <row r="2724" spans="1:7" x14ac:dyDescent="0.25">
      <c r="A2724" s="66" t="s">
        <v>22</v>
      </c>
      <c r="B2724" s="25"/>
      <c r="C2724" s="14"/>
      <c r="D2724" s="13"/>
      <c r="E2724" s="14"/>
      <c r="F2724" s="13"/>
      <c r="G2724" s="15"/>
    </row>
    <row r="2725" spans="1:7" s="164" customFormat="1" ht="22.5" x14ac:dyDescent="0.2">
      <c r="A2725" s="167" t="s">
        <v>281</v>
      </c>
      <c r="B2725" s="168" t="s">
        <v>325</v>
      </c>
      <c r="C2725" s="169">
        <v>0</v>
      </c>
      <c r="D2725" s="170">
        <v>0</v>
      </c>
      <c r="E2725" s="169">
        <v>142182</v>
      </c>
      <c r="F2725" s="170">
        <v>142182</v>
      </c>
      <c r="G2725" s="171">
        <v>197160</v>
      </c>
    </row>
    <row r="2726" spans="1:7" s="164" customFormat="1" ht="22.5" x14ac:dyDescent="0.2">
      <c r="A2726" s="167" t="s">
        <v>282</v>
      </c>
      <c r="B2726" s="168" t="s">
        <v>326</v>
      </c>
      <c r="C2726" s="169">
        <v>254873.52</v>
      </c>
      <c r="D2726" s="170">
        <v>127634.4</v>
      </c>
      <c r="E2726" s="169">
        <v>12765.600000000006</v>
      </c>
      <c r="F2726" s="170">
        <v>140400</v>
      </c>
      <c r="G2726" s="224">
        <v>219186</v>
      </c>
    </row>
    <row r="2727" spans="1:7" s="164" customFormat="1" ht="22.5" x14ac:dyDescent="0.2">
      <c r="A2727" s="167" t="s">
        <v>283</v>
      </c>
      <c r="B2727" s="168" t="s">
        <v>327</v>
      </c>
      <c r="C2727" s="169">
        <v>48000</v>
      </c>
      <c r="D2727" s="170">
        <v>24000</v>
      </c>
      <c r="E2727" s="169">
        <v>24000</v>
      </c>
      <c r="F2727" s="170">
        <v>48000</v>
      </c>
      <c r="G2727" s="171">
        <v>72000</v>
      </c>
    </row>
    <row r="2728" spans="1:7" s="164" customFormat="1" ht="22.5" x14ac:dyDescent="0.2">
      <c r="A2728" s="167" t="s">
        <v>286</v>
      </c>
      <c r="B2728" s="168" t="s">
        <v>330</v>
      </c>
      <c r="C2728" s="169">
        <v>12000</v>
      </c>
      <c r="D2728" s="170">
        <v>12000</v>
      </c>
      <c r="E2728" s="169">
        <v>0</v>
      </c>
      <c r="F2728" s="170">
        <v>12000</v>
      </c>
      <c r="G2728" s="171">
        <v>21000</v>
      </c>
    </row>
    <row r="2729" spans="1:7" s="164" customFormat="1" ht="22.5" x14ac:dyDescent="0.2">
      <c r="A2729" s="167" t="s">
        <v>287</v>
      </c>
      <c r="B2729" s="168" t="s">
        <v>463</v>
      </c>
      <c r="C2729" s="169">
        <v>0</v>
      </c>
      <c r="D2729" s="170">
        <v>0</v>
      </c>
      <c r="E2729" s="169">
        <v>18000</v>
      </c>
      <c r="F2729" s="170">
        <v>18000</v>
      </c>
      <c r="G2729" s="171">
        <v>18000</v>
      </c>
    </row>
    <row r="2730" spans="1:7" s="164" customFormat="1" ht="22.5" x14ac:dyDescent="0.2">
      <c r="A2730" s="167" t="s">
        <v>288</v>
      </c>
      <c r="B2730" s="168" t="s">
        <v>464</v>
      </c>
      <c r="C2730" s="169">
        <v>0</v>
      </c>
      <c r="D2730" s="170">
        <v>0</v>
      </c>
      <c r="E2730" s="169">
        <v>1800</v>
      </c>
      <c r="F2730" s="170">
        <v>1800</v>
      </c>
      <c r="G2730" s="171">
        <v>1800</v>
      </c>
    </row>
    <row r="2731" spans="1:7" s="164" customFormat="1" ht="22.5" x14ac:dyDescent="0.2">
      <c r="A2731" s="167" t="s">
        <v>289</v>
      </c>
      <c r="B2731" s="168" t="s">
        <v>331</v>
      </c>
      <c r="C2731" s="169">
        <v>0</v>
      </c>
      <c r="D2731" s="170">
        <v>0</v>
      </c>
      <c r="E2731" s="169">
        <v>5000</v>
      </c>
      <c r="F2731" s="170">
        <v>5000</v>
      </c>
      <c r="G2731" s="175">
        <v>0</v>
      </c>
    </row>
    <row r="2732" spans="1:7" s="164" customFormat="1" ht="22.5" x14ac:dyDescent="0.2">
      <c r="A2732" s="167" t="s">
        <v>290</v>
      </c>
      <c r="B2732" s="168" t="s">
        <v>465</v>
      </c>
      <c r="C2732" s="169">
        <v>0</v>
      </c>
      <c r="D2732" s="170">
        <v>0</v>
      </c>
      <c r="E2732" s="169">
        <v>47394</v>
      </c>
      <c r="F2732" s="170">
        <v>47394</v>
      </c>
      <c r="G2732" s="171">
        <v>49290</v>
      </c>
    </row>
    <row r="2733" spans="1:7" s="164" customFormat="1" ht="22.5" x14ac:dyDescent="0.2">
      <c r="A2733" s="167" t="s">
        <v>291</v>
      </c>
      <c r="B2733" s="168" t="s">
        <v>332</v>
      </c>
      <c r="C2733" s="169">
        <v>20373.14</v>
      </c>
      <c r="D2733" s="170">
        <v>0</v>
      </c>
      <c r="E2733" s="169">
        <v>0</v>
      </c>
      <c r="F2733" s="170">
        <v>0</v>
      </c>
      <c r="G2733" s="175">
        <v>0</v>
      </c>
    </row>
    <row r="2734" spans="1:7" s="164" customFormat="1" ht="22.5" x14ac:dyDescent="0.2">
      <c r="A2734" s="167" t="s">
        <v>292</v>
      </c>
      <c r="B2734" s="168" t="s">
        <v>333</v>
      </c>
      <c r="C2734" s="169">
        <v>46800</v>
      </c>
      <c r="D2734" s="170">
        <v>23400</v>
      </c>
      <c r="E2734" s="169">
        <v>31596</v>
      </c>
      <c r="F2734" s="170">
        <v>54996</v>
      </c>
      <c r="G2734" s="224">
        <v>75479.5</v>
      </c>
    </row>
    <row r="2735" spans="1:7" s="164" customFormat="1" ht="22.5" x14ac:dyDescent="0.2">
      <c r="A2735" s="167" t="s">
        <v>293</v>
      </c>
      <c r="B2735" s="168" t="s">
        <v>334</v>
      </c>
      <c r="C2735" s="169">
        <v>10000</v>
      </c>
      <c r="D2735" s="170">
        <v>0</v>
      </c>
      <c r="E2735" s="169">
        <v>10000</v>
      </c>
      <c r="F2735" s="170">
        <v>10000</v>
      </c>
      <c r="G2735" s="224">
        <v>12500</v>
      </c>
    </row>
    <row r="2736" spans="1:7" s="164" customFormat="1" ht="22.5" x14ac:dyDescent="0.2">
      <c r="A2736" s="167" t="s">
        <v>294</v>
      </c>
      <c r="B2736" s="168" t="s">
        <v>335</v>
      </c>
      <c r="C2736" s="169">
        <v>52500</v>
      </c>
      <c r="D2736" s="170">
        <v>0</v>
      </c>
      <c r="E2736" s="169">
        <v>0</v>
      </c>
      <c r="F2736" s="170">
        <v>0</v>
      </c>
      <c r="G2736" s="175">
        <v>0</v>
      </c>
    </row>
    <row r="2737" spans="1:7" s="164" customFormat="1" ht="22.5" x14ac:dyDescent="0.2">
      <c r="A2737" s="167" t="s">
        <v>295</v>
      </c>
      <c r="B2737" s="168" t="s">
        <v>336</v>
      </c>
      <c r="C2737" s="169">
        <v>33591.599999999999</v>
      </c>
      <c r="D2737" s="170">
        <v>16848</v>
      </c>
      <c r="E2737" s="169">
        <v>22749.120000000003</v>
      </c>
      <c r="F2737" s="170">
        <v>39597.120000000003</v>
      </c>
      <c r="G2737" s="224">
        <v>49961.52</v>
      </c>
    </row>
    <row r="2738" spans="1:7" s="164" customFormat="1" ht="22.5" x14ac:dyDescent="0.2">
      <c r="A2738" s="167" t="s">
        <v>296</v>
      </c>
      <c r="B2738" s="168" t="s">
        <v>337</v>
      </c>
      <c r="C2738" s="169">
        <v>2400</v>
      </c>
      <c r="D2738" s="170">
        <v>2200</v>
      </c>
      <c r="E2738" s="169">
        <v>200</v>
      </c>
      <c r="F2738" s="170">
        <v>2400</v>
      </c>
      <c r="G2738" s="224">
        <v>6000</v>
      </c>
    </row>
    <row r="2739" spans="1:7" s="164" customFormat="1" ht="22.5" x14ac:dyDescent="0.2">
      <c r="A2739" s="167" t="s">
        <v>297</v>
      </c>
      <c r="B2739" s="168" t="s">
        <v>338</v>
      </c>
      <c r="C2739" s="169">
        <v>5598.6</v>
      </c>
      <c r="D2739" s="170">
        <v>3510</v>
      </c>
      <c r="E2739" s="169">
        <v>4739.3999999999996</v>
      </c>
      <c r="F2739" s="170">
        <v>8249.4</v>
      </c>
      <c r="G2739" s="224">
        <v>10408.65</v>
      </c>
    </row>
    <row r="2740" spans="1:7" s="164" customFormat="1" ht="22.5" x14ac:dyDescent="0.2">
      <c r="A2740" s="167" t="s">
        <v>298</v>
      </c>
      <c r="B2740" s="168" t="s">
        <v>339</v>
      </c>
      <c r="C2740" s="169">
        <v>2400</v>
      </c>
      <c r="D2740" s="170">
        <v>1200</v>
      </c>
      <c r="E2740" s="169">
        <v>1200</v>
      </c>
      <c r="F2740" s="170">
        <v>2400</v>
      </c>
      <c r="G2740" s="224">
        <v>3000</v>
      </c>
    </row>
    <row r="2741" spans="1:7" s="164" customFormat="1" ht="11.25" x14ac:dyDescent="0.2">
      <c r="A2741" s="235" t="s">
        <v>421</v>
      </c>
      <c r="B2741" s="168"/>
      <c r="C2741" s="169"/>
      <c r="D2741" s="170"/>
      <c r="E2741" s="169"/>
      <c r="F2741" s="170"/>
      <c r="G2741" s="229"/>
    </row>
    <row r="2742" spans="1:7" s="164" customFormat="1" ht="22.5" x14ac:dyDescent="0.2">
      <c r="A2742" s="167" t="s">
        <v>408</v>
      </c>
      <c r="B2742" s="168" t="s">
        <v>274</v>
      </c>
      <c r="C2742" s="169">
        <v>109278.75</v>
      </c>
      <c r="D2742" s="170">
        <v>0</v>
      </c>
      <c r="E2742" s="169">
        <v>0</v>
      </c>
      <c r="F2742" s="170">
        <v>0</v>
      </c>
      <c r="G2742" s="175">
        <v>0</v>
      </c>
    </row>
    <row r="2743" spans="1:7" s="164" customFormat="1" ht="11.25" x14ac:dyDescent="0.2">
      <c r="A2743" s="167" t="s">
        <v>340</v>
      </c>
      <c r="B2743" s="179" t="s">
        <v>56</v>
      </c>
      <c r="C2743" s="183">
        <v>0</v>
      </c>
      <c r="D2743" s="184">
        <v>0</v>
      </c>
      <c r="E2743" s="183">
        <v>5638.55</v>
      </c>
      <c r="F2743" s="184">
        <v>5638.55</v>
      </c>
      <c r="G2743" s="185">
        <v>0</v>
      </c>
    </row>
    <row r="2744" spans="1:7" x14ac:dyDescent="0.25">
      <c r="A2744" s="24"/>
      <c r="B2744" s="17"/>
      <c r="C2744" s="70"/>
      <c r="D2744" s="23"/>
      <c r="E2744" s="93"/>
      <c r="F2744" s="23"/>
      <c r="G2744" s="271"/>
    </row>
    <row r="2745" spans="1:7" x14ac:dyDescent="0.25">
      <c r="A2745" s="76" t="s">
        <v>202</v>
      </c>
      <c r="B2745" s="123"/>
      <c r="C2745" s="78">
        <f>SUM(C2725:C2744)</f>
        <v>597815.61</v>
      </c>
      <c r="D2745" s="79">
        <f>SUM(D2725:D2744)</f>
        <v>210792.4</v>
      </c>
      <c r="E2745" s="78">
        <f>SUM(E2725:E2744)</f>
        <v>327264.67</v>
      </c>
      <c r="F2745" s="79">
        <f>SUM(F2725:F2744)</f>
        <v>538057.07000000007</v>
      </c>
      <c r="G2745" s="80">
        <f>SUM(G2725:G2744)</f>
        <v>735785.67</v>
      </c>
    </row>
    <row r="2746" spans="1:7" x14ac:dyDescent="0.25">
      <c r="A2746" s="69" t="s">
        <v>207</v>
      </c>
      <c r="B2746" s="25"/>
      <c r="C2746" s="93"/>
      <c r="D2746" s="67"/>
      <c r="E2746" s="93"/>
      <c r="F2746" s="67"/>
      <c r="G2746" s="98"/>
    </row>
    <row r="2747" spans="1:7" s="164" customFormat="1" ht="22.5" x14ac:dyDescent="0.2">
      <c r="A2747" s="167" t="s">
        <v>304</v>
      </c>
      <c r="B2747" s="168" t="s">
        <v>341</v>
      </c>
      <c r="C2747" s="169">
        <v>0</v>
      </c>
      <c r="D2747" s="170">
        <v>0</v>
      </c>
      <c r="E2747" s="169">
        <v>5000</v>
      </c>
      <c r="F2747" s="170">
        <v>5000</v>
      </c>
      <c r="G2747" s="173">
        <v>5000</v>
      </c>
    </row>
    <row r="2748" spans="1:7" s="164" customFormat="1" ht="22.5" x14ac:dyDescent="0.2">
      <c r="A2748" s="167" t="s">
        <v>306</v>
      </c>
      <c r="B2748" s="168" t="s">
        <v>343</v>
      </c>
      <c r="C2748" s="169">
        <v>0</v>
      </c>
      <c r="D2748" s="170">
        <v>0</v>
      </c>
      <c r="E2748" s="169">
        <v>5000</v>
      </c>
      <c r="F2748" s="170">
        <v>5000</v>
      </c>
      <c r="G2748" s="173">
        <v>5000</v>
      </c>
    </row>
    <row r="2749" spans="1:7" s="164" customFormat="1" ht="22.5" x14ac:dyDescent="0.2">
      <c r="A2749" s="167" t="s">
        <v>344</v>
      </c>
      <c r="B2749" s="168" t="s">
        <v>345</v>
      </c>
      <c r="C2749" s="169">
        <v>0</v>
      </c>
      <c r="D2749" s="170">
        <v>0</v>
      </c>
      <c r="E2749" s="169">
        <v>10000</v>
      </c>
      <c r="F2749" s="170">
        <v>10000</v>
      </c>
      <c r="G2749" s="173">
        <v>5000</v>
      </c>
    </row>
    <row r="2750" spans="1:7" s="164" customFormat="1" ht="22.5" x14ac:dyDescent="0.2">
      <c r="A2750" s="167" t="s">
        <v>346</v>
      </c>
      <c r="B2750" s="168" t="s">
        <v>347</v>
      </c>
      <c r="C2750" s="169">
        <v>60237.5</v>
      </c>
      <c r="D2750" s="170">
        <v>3030</v>
      </c>
      <c r="E2750" s="169">
        <v>76970</v>
      </c>
      <c r="F2750" s="170">
        <v>80000</v>
      </c>
      <c r="G2750" s="173">
        <v>90000</v>
      </c>
    </row>
    <row r="2751" spans="1:7" s="164" customFormat="1" ht="22.5" x14ac:dyDescent="0.2">
      <c r="A2751" s="167" t="s">
        <v>310</v>
      </c>
      <c r="B2751" s="168" t="s">
        <v>348</v>
      </c>
      <c r="C2751" s="169">
        <v>39009</v>
      </c>
      <c r="D2751" s="170">
        <v>9200</v>
      </c>
      <c r="E2751" s="169">
        <v>10800</v>
      </c>
      <c r="F2751" s="170">
        <v>20000</v>
      </c>
      <c r="G2751" s="173">
        <v>25000</v>
      </c>
    </row>
    <row r="2752" spans="1:7" s="164" customFormat="1" ht="22.5" x14ac:dyDescent="0.2">
      <c r="A2752" s="167" t="s">
        <v>425</v>
      </c>
      <c r="B2752" s="168" t="s">
        <v>426</v>
      </c>
      <c r="C2752" s="169">
        <v>51559.55</v>
      </c>
      <c r="D2752" s="170">
        <v>14657.85</v>
      </c>
      <c r="E2752" s="169">
        <v>80342.149999999994</v>
      </c>
      <c r="F2752" s="170">
        <v>95000</v>
      </c>
      <c r="G2752" s="173">
        <v>75000</v>
      </c>
    </row>
    <row r="2753" spans="1:7" s="164" customFormat="1" ht="22.5" x14ac:dyDescent="0.2">
      <c r="A2753" s="167" t="s">
        <v>427</v>
      </c>
      <c r="B2753" s="168" t="s">
        <v>428</v>
      </c>
      <c r="C2753" s="169">
        <v>70000</v>
      </c>
      <c r="D2753" s="170">
        <v>26239.66</v>
      </c>
      <c r="E2753" s="169">
        <v>43760.34</v>
      </c>
      <c r="F2753" s="170">
        <v>70000</v>
      </c>
      <c r="G2753" s="173">
        <v>70000</v>
      </c>
    </row>
    <row r="2754" spans="1:7" s="164" customFormat="1" ht="22.5" x14ac:dyDescent="0.2">
      <c r="A2754" s="167" t="s">
        <v>355</v>
      </c>
      <c r="B2754" s="168" t="s">
        <v>356</v>
      </c>
      <c r="C2754" s="169">
        <v>40600</v>
      </c>
      <c r="D2754" s="170">
        <v>222000</v>
      </c>
      <c r="E2754" s="169">
        <v>42000</v>
      </c>
      <c r="F2754" s="170">
        <v>264000</v>
      </c>
      <c r="G2754" s="173">
        <v>396000</v>
      </c>
    </row>
    <row r="2755" spans="1:7" s="164" customFormat="1" ht="22.5" x14ac:dyDescent="0.2">
      <c r="A2755" s="167" t="s">
        <v>412</v>
      </c>
      <c r="B2755" s="168" t="s">
        <v>413</v>
      </c>
      <c r="C2755" s="169">
        <v>0</v>
      </c>
      <c r="D2755" s="170">
        <v>0</v>
      </c>
      <c r="E2755" s="169">
        <v>25000</v>
      </c>
      <c r="F2755" s="170">
        <v>25000</v>
      </c>
      <c r="G2755" s="173">
        <v>25000</v>
      </c>
    </row>
    <row r="2756" spans="1:7" s="164" customFormat="1" ht="22.5" x14ac:dyDescent="0.2">
      <c r="A2756" s="167" t="s">
        <v>357</v>
      </c>
      <c r="B2756" s="168" t="s">
        <v>358</v>
      </c>
      <c r="C2756" s="169">
        <v>0</v>
      </c>
      <c r="D2756" s="170">
        <v>0</v>
      </c>
      <c r="E2756" s="169">
        <v>5000</v>
      </c>
      <c r="F2756" s="170">
        <v>5000</v>
      </c>
      <c r="G2756" s="173">
        <v>5000</v>
      </c>
    </row>
    <row r="2757" spans="1:7" s="164" customFormat="1" ht="22.5" x14ac:dyDescent="0.2">
      <c r="A2757" s="167" t="s">
        <v>359</v>
      </c>
      <c r="B2757" s="168" t="s">
        <v>360</v>
      </c>
      <c r="C2757" s="169">
        <v>4515</v>
      </c>
      <c r="D2757" s="170">
        <v>34940</v>
      </c>
      <c r="E2757" s="169">
        <v>65060</v>
      </c>
      <c r="F2757" s="170">
        <v>100000</v>
      </c>
      <c r="G2757" s="173">
        <v>100000</v>
      </c>
    </row>
    <row r="2758" spans="1:7" s="164" customFormat="1" ht="22.5" x14ac:dyDescent="0.2">
      <c r="A2758" s="167" t="s">
        <v>366</v>
      </c>
      <c r="B2758" s="168" t="s">
        <v>367</v>
      </c>
      <c r="C2758" s="183">
        <v>10000</v>
      </c>
      <c r="D2758" s="184">
        <v>0</v>
      </c>
      <c r="E2758" s="183">
        <v>10000</v>
      </c>
      <c r="F2758" s="184">
        <v>10000</v>
      </c>
      <c r="G2758" s="185">
        <v>10000</v>
      </c>
    </row>
    <row r="2759" spans="1:7" x14ac:dyDescent="0.25">
      <c r="A2759" s="18"/>
      <c r="B2759" s="17"/>
      <c r="C2759" s="70"/>
      <c r="D2759" s="23"/>
      <c r="E2759" s="93"/>
      <c r="F2759" s="122"/>
      <c r="G2759" s="119"/>
    </row>
    <row r="2760" spans="1:7" x14ac:dyDescent="0.25">
      <c r="A2760" s="26" t="s">
        <v>194</v>
      </c>
      <c r="B2760" s="25"/>
      <c r="C2760" s="78">
        <f>SUM(C2747:C2759)</f>
        <v>275921.05</v>
      </c>
      <c r="D2760" s="79">
        <f>SUM(D2747:D2759)</f>
        <v>310067.51</v>
      </c>
      <c r="E2760" s="78">
        <f>SUM(E2747:E2759)</f>
        <v>378932.49</v>
      </c>
      <c r="F2760" s="79">
        <f>SUM(F2747:F2759)</f>
        <v>689000</v>
      </c>
      <c r="G2760" s="80">
        <f>SUM(G2747:G2759)</f>
        <v>811000</v>
      </c>
    </row>
    <row r="2761" spans="1:7" x14ac:dyDescent="0.25">
      <c r="A2761" s="26" t="s">
        <v>195</v>
      </c>
      <c r="B2761" s="25"/>
      <c r="C2761" s="14"/>
      <c r="D2761" s="13"/>
      <c r="E2761" s="14"/>
      <c r="F2761" s="67"/>
      <c r="G2761" s="98"/>
    </row>
    <row r="2762" spans="1:7" x14ac:dyDescent="0.25">
      <c r="A2762" s="18"/>
      <c r="B2762" s="17"/>
      <c r="C2762" s="266"/>
      <c r="D2762" s="267"/>
      <c r="E2762" s="266"/>
      <c r="F2762" s="267"/>
      <c r="G2762" s="126"/>
    </row>
    <row r="2763" spans="1:7" x14ac:dyDescent="0.25">
      <c r="A2763" s="26" t="s">
        <v>196</v>
      </c>
      <c r="B2763" s="25"/>
      <c r="C2763" s="78">
        <f>SUM(C2762)</f>
        <v>0</v>
      </c>
      <c r="D2763" s="79">
        <f>SUM(D2762)</f>
        <v>0</v>
      </c>
      <c r="E2763" s="78">
        <f>SUM(E2762)</f>
        <v>0</v>
      </c>
      <c r="F2763" s="79">
        <f>SUM(F2762)</f>
        <v>0</v>
      </c>
      <c r="G2763" s="80">
        <f>SUM(G2762)</f>
        <v>0</v>
      </c>
    </row>
    <row r="2764" spans="1:7" x14ac:dyDescent="0.25">
      <c r="A2764" s="26"/>
      <c r="B2764" s="25"/>
      <c r="C2764" s="78"/>
      <c r="D2764" s="79"/>
      <c r="E2764" s="78"/>
      <c r="F2764" s="79"/>
      <c r="G2764" s="80"/>
    </row>
    <row r="2765" spans="1:7" x14ac:dyDescent="0.25">
      <c r="A2765" s="38" t="s">
        <v>185</v>
      </c>
      <c r="B2765" s="120"/>
      <c r="C2765" s="83">
        <f>SUM(C2745+C2760+C2763)</f>
        <v>873736.65999999992</v>
      </c>
      <c r="D2765" s="83">
        <f>SUM(D2745+D2760+D2763)</f>
        <v>520859.91000000003</v>
      </c>
      <c r="E2765" s="84">
        <f>SUM(E2745+E2760+E2763)</f>
        <v>706197.15999999992</v>
      </c>
      <c r="F2765" s="83">
        <f>SUM(F2745+F2760+F2763)</f>
        <v>1227057.07</v>
      </c>
      <c r="G2765" s="85">
        <f>SUM(G2745+G2760+G2763)</f>
        <v>1546785.67</v>
      </c>
    </row>
    <row r="2766" spans="1:7" x14ac:dyDescent="0.25">
      <c r="A2766" s="39"/>
      <c r="B2766" s="42"/>
      <c r="C2766" s="240"/>
      <c r="D2766" s="240"/>
      <c r="E2766" s="240"/>
      <c r="F2766" s="240"/>
      <c r="G2766" s="227"/>
    </row>
    <row r="2767" spans="1:7" x14ac:dyDescent="0.25">
      <c r="A2767" s="24" t="s">
        <v>165</v>
      </c>
      <c r="B2767" s="42"/>
      <c r="C2767" s="40"/>
      <c r="D2767" s="40"/>
      <c r="E2767" s="40"/>
      <c r="F2767" s="40"/>
      <c r="G2767" s="41"/>
    </row>
    <row r="2768" spans="1:7" x14ac:dyDescent="0.25">
      <c r="A2768" s="39"/>
      <c r="B2768" s="42"/>
      <c r="C2768" s="40"/>
      <c r="D2768" s="40"/>
      <c r="E2768" s="40"/>
      <c r="F2768" s="40"/>
      <c r="G2768" s="41"/>
    </row>
    <row r="2769" spans="1:7" ht="23.25" x14ac:dyDescent="0.25">
      <c r="A2769" s="39" t="s">
        <v>166</v>
      </c>
      <c r="B2769" s="42" t="s">
        <v>167</v>
      </c>
      <c r="C2769" s="40"/>
      <c r="D2769" s="40"/>
      <c r="E2769" s="43" t="s">
        <v>168</v>
      </c>
      <c r="F2769" s="14"/>
      <c r="G2769" s="41"/>
    </row>
    <row r="2770" spans="1:7" x14ac:dyDescent="0.25">
      <c r="A2770" s="39"/>
      <c r="B2770" s="42"/>
      <c r="C2770" s="40"/>
      <c r="D2770" s="40"/>
      <c r="E2770" s="43"/>
      <c r="F2770" s="14"/>
      <c r="G2770" s="41"/>
    </row>
    <row r="2771" spans="1:7" ht="22.5" x14ac:dyDescent="0.25">
      <c r="A2771" s="99" t="s">
        <v>277</v>
      </c>
      <c r="C2771" s="337" t="s">
        <v>187</v>
      </c>
      <c r="D2771" s="337"/>
      <c r="E2771" s="14"/>
      <c r="F2771" s="337" t="s">
        <v>188</v>
      </c>
      <c r="G2771" s="338"/>
    </row>
    <row r="2772" spans="1:7" x14ac:dyDescent="0.25">
      <c r="A2772" s="118"/>
      <c r="B2772" s="89"/>
      <c r="C2772" s="45"/>
      <c r="D2772" s="45"/>
      <c r="E2772" s="45"/>
      <c r="F2772" s="45"/>
      <c r="G2772" s="46"/>
    </row>
    <row r="2773" spans="1:7" x14ac:dyDescent="0.25">
      <c r="A2773" s="14"/>
      <c r="B2773" s="102"/>
      <c r="C2773" s="2"/>
      <c r="D2773" s="2"/>
      <c r="E2773" s="2"/>
      <c r="F2773" s="2"/>
      <c r="G2773" s="2"/>
    </row>
    <row r="2774" spans="1:7" x14ac:dyDescent="0.25">
      <c r="A2774" s="14"/>
      <c r="B2774" s="102"/>
      <c r="C2774" s="2"/>
      <c r="D2774" s="2"/>
      <c r="E2774" s="2"/>
      <c r="F2774" s="2"/>
      <c r="G2774" s="2"/>
    </row>
    <row r="2775" spans="1:7" x14ac:dyDescent="0.25">
      <c r="A2775" s="14"/>
      <c r="B2775" s="102"/>
      <c r="C2775" s="2"/>
      <c r="D2775" s="2"/>
      <c r="E2775" s="2"/>
      <c r="F2775" s="2"/>
      <c r="G2775" s="2"/>
    </row>
    <row r="2776" spans="1:7" x14ac:dyDescent="0.25">
      <c r="A2776" s="14"/>
      <c r="B2776" s="102"/>
      <c r="C2776" s="2"/>
      <c r="D2776" s="2"/>
      <c r="E2776" s="2"/>
      <c r="F2776" s="2"/>
      <c r="G2776" s="2"/>
    </row>
    <row r="2777" spans="1:7" x14ac:dyDescent="0.25">
      <c r="A2777" s="14"/>
      <c r="B2777" s="102"/>
      <c r="C2777" s="2"/>
      <c r="D2777" s="2"/>
      <c r="E2777" s="2"/>
      <c r="F2777" s="2"/>
      <c r="G2777" s="2"/>
    </row>
    <row r="2778" spans="1:7" x14ac:dyDescent="0.25">
      <c r="A2778" s="14"/>
      <c r="B2778" s="102"/>
      <c r="C2778" s="2"/>
      <c r="D2778" s="2"/>
      <c r="E2778" s="2"/>
      <c r="F2778" s="2"/>
      <c r="G2778" s="2"/>
    </row>
    <row r="2779" spans="1:7" ht="24.75" x14ac:dyDescent="0.25">
      <c r="A2779" s="47" t="s">
        <v>175</v>
      </c>
      <c r="B2779" s="48"/>
      <c r="C2779" s="49"/>
      <c r="D2779" s="49"/>
      <c r="E2779" s="49"/>
      <c r="F2779" s="2" t="s">
        <v>189</v>
      </c>
      <c r="G2779" s="49"/>
    </row>
    <row r="2780" spans="1:7" ht="33" x14ac:dyDescent="0.25">
      <c r="A2780" s="50" t="s">
        <v>177</v>
      </c>
      <c r="B2780" s="51"/>
      <c r="C2780" s="52"/>
      <c r="D2780" s="52"/>
      <c r="E2780" s="52"/>
      <c r="F2780" s="52"/>
      <c r="G2780" s="52"/>
    </row>
    <row r="2781" spans="1:7" x14ac:dyDescent="0.25">
      <c r="A2781" s="332" t="s">
        <v>1</v>
      </c>
      <c r="B2781" s="332"/>
      <c r="C2781" s="332"/>
      <c r="D2781" s="332"/>
      <c r="E2781" s="332"/>
      <c r="F2781" s="332"/>
      <c r="G2781" s="332"/>
    </row>
    <row r="2782" spans="1:7" x14ac:dyDescent="0.25">
      <c r="A2782" s="53" t="s">
        <v>2</v>
      </c>
      <c r="B2782" s="328" t="s">
        <v>280</v>
      </c>
      <c r="C2782" s="328"/>
      <c r="D2782" s="328"/>
      <c r="E2782" s="328"/>
      <c r="F2782" s="54"/>
      <c r="G2782" s="54"/>
    </row>
    <row r="2783" spans="1:7" x14ac:dyDescent="0.25">
      <c r="A2783" s="72" t="s">
        <v>3</v>
      </c>
      <c r="B2783" s="339" t="s">
        <v>278</v>
      </c>
      <c r="C2783" s="339"/>
      <c r="D2783" s="339"/>
      <c r="E2783" s="339"/>
      <c r="F2783" s="91"/>
      <c r="G2783" s="5"/>
    </row>
    <row r="2784" spans="1:7" x14ac:dyDescent="0.25">
      <c r="A2784" s="72" t="s">
        <v>4</v>
      </c>
      <c r="B2784" s="55"/>
      <c r="C2784" s="5"/>
      <c r="D2784" s="5"/>
      <c r="E2784" s="5"/>
      <c r="F2784" s="5"/>
      <c r="G2784" s="5"/>
    </row>
    <row r="2785" spans="1:7" x14ac:dyDescent="0.25">
      <c r="A2785" s="6"/>
      <c r="B2785" s="12"/>
      <c r="C2785" s="9"/>
      <c r="D2785" s="335" t="s">
        <v>6</v>
      </c>
      <c r="E2785" s="336"/>
      <c r="F2785" s="335"/>
      <c r="G2785" s="7"/>
    </row>
    <row r="2786" spans="1:7" ht="31.5" x14ac:dyDescent="0.25">
      <c r="A2786" s="10" t="s">
        <v>7</v>
      </c>
      <c r="B2786" s="11" t="s">
        <v>8</v>
      </c>
      <c r="C2786" s="221" t="s">
        <v>9</v>
      </c>
      <c r="D2786" s="12" t="s">
        <v>10</v>
      </c>
      <c r="E2786" s="56" t="s">
        <v>11</v>
      </c>
      <c r="F2786" s="12" t="s">
        <v>12</v>
      </c>
      <c r="G2786" s="222" t="s">
        <v>13</v>
      </c>
    </row>
    <row r="2787" spans="1:7" x14ac:dyDescent="0.25">
      <c r="A2787" s="57" t="s">
        <v>14</v>
      </c>
      <c r="B2787" s="58" t="s">
        <v>15</v>
      </c>
      <c r="C2787" s="59" t="s">
        <v>16</v>
      </c>
      <c r="D2787" s="58" t="s">
        <v>17</v>
      </c>
      <c r="E2787" s="60" t="s">
        <v>18</v>
      </c>
      <c r="F2787" s="59" t="s">
        <v>19</v>
      </c>
      <c r="G2787" s="58" t="s">
        <v>20</v>
      </c>
    </row>
    <row r="2788" spans="1:7" x14ac:dyDescent="0.25">
      <c r="A2788" s="61" t="s">
        <v>21</v>
      </c>
      <c r="B2788" s="62"/>
      <c r="C2788" s="63"/>
      <c r="D2788" s="64"/>
      <c r="E2788" s="63"/>
      <c r="F2788" s="64"/>
      <c r="G2788" s="65"/>
    </row>
    <row r="2789" spans="1:7" x14ac:dyDescent="0.25">
      <c r="A2789" s="66" t="s">
        <v>22</v>
      </c>
      <c r="B2789" s="25"/>
      <c r="C2789" s="14"/>
      <c r="D2789" s="13"/>
      <c r="E2789" s="14"/>
      <c r="F2789" s="13"/>
      <c r="G2789" s="15"/>
    </row>
    <row r="2790" spans="1:7" s="164" customFormat="1" ht="22.5" x14ac:dyDescent="0.2">
      <c r="A2790" s="167" t="s">
        <v>282</v>
      </c>
      <c r="B2790" s="168" t="s">
        <v>326</v>
      </c>
      <c r="C2790" s="169">
        <v>0</v>
      </c>
      <c r="D2790" s="170">
        <v>50521.95</v>
      </c>
      <c r="E2790" s="169">
        <v>19678.050000000003</v>
      </c>
      <c r="F2790" s="170">
        <v>70200</v>
      </c>
      <c r="G2790" s="224">
        <v>109593</v>
      </c>
    </row>
    <row r="2791" spans="1:7" s="164" customFormat="1" ht="22.5" x14ac:dyDescent="0.2">
      <c r="A2791" s="167" t="s">
        <v>283</v>
      </c>
      <c r="B2791" s="168" t="s">
        <v>327</v>
      </c>
      <c r="C2791" s="169">
        <v>0</v>
      </c>
      <c r="D2791" s="170">
        <v>9181.85</v>
      </c>
      <c r="E2791" s="169">
        <v>2818.1499999999996</v>
      </c>
      <c r="F2791" s="170">
        <v>12000</v>
      </c>
      <c r="G2791" s="171">
        <v>24000</v>
      </c>
    </row>
    <row r="2792" spans="1:7" s="164" customFormat="1" ht="22.5" x14ac:dyDescent="0.2">
      <c r="A2792" s="167" t="s">
        <v>286</v>
      </c>
      <c r="B2792" s="168" t="s">
        <v>330</v>
      </c>
      <c r="C2792" s="169">
        <v>0</v>
      </c>
      <c r="D2792" s="170">
        <v>0</v>
      </c>
      <c r="E2792" s="169">
        <v>3000</v>
      </c>
      <c r="F2792" s="170">
        <v>3000</v>
      </c>
      <c r="G2792" s="171">
        <v>7000</v>
      </c>
    </row>
    <row r="2793" spans="1:7" s="164" customFormat="1" ht="22.5" x14ac:dyDescent="0.2">
      <c r="A2793" s="167" t="s">
        <v>289</v>
      </c>
      <c r="B2793" s="168" t="s">
        <v>331</v>
      </c>
      <c r="C2793" s="169">
        <v>0</v>
      </c>
      <c r="D2793" s="170">
        <v>0</v>
      </c>
      <c r="E2793" s="169">
        <v>2500</v>
      </c>
      <c r="F2793" s="170">
        <v>2500</v>
      </c>
      <c r="G2793" s="175">
        <v>0</v>
      </c>
    </row>
    <row r="2794" spans="1:7" s="164" customFormat="1" ht="22.5" x14ac:dyDescent="0.2">
      <c r="A2794" s="167" t="s">
        <v>292</v>
      </c>
      <c r="B2794" s="168" t="s">
        <v>333</v>
      </c>
      <c r="C2794" s="169">
        <v>0</v>
      </c>
      <c r="D2794" s="170">
        <v>0</v>
      </c>
      <c r="E2794" s="169">
        <v>11700</v>
      </c>
      <c r="F2794" s="170">
        <v>11700</v>
      </c>
      <c r="G2794" s="224">
        <v>21309.75</v>
      </c>
    </row>
    <row r="2795" spans="1:7" s="164" customFormat="1" ht="22.5" x14ac:dyDescent="0.2">
      <c r="A2795" s="167" t="s">
        <v>293</v>
      </c>
      <c r="B2795" s="168" t="s">
        <v>334</v>
      </c>
      <c r="C2795" s="169">
        <v>0</v>
      </c>
      <c r="D2795" s="170">
        <v>0</v>
      </c>
      <c r="E2795" s="169">
        <v>2500</v>
      </c>
      <c r="F2795" s="170">
        <v>2500</v>
      </c>
      <c r="G2795" s="224">
        <v>3750</v>
      </c>
    </row>
    <row r="2796" spans="1:7" s="164" customFormat="1" ht="22.5" x14ac:dyDescent="0.2">
      <c r="A2796" s="167" t="s">
        <v>295</v>
      </c>
      <c r="B2796" s="168" t="s">
        <v>336</v>
      </c>
      <c r="C2796" s="169">
        <v>0</v>
      </c>
      <c r="D2796" s="170">
        <v>6777.93</v>
      </c>
      <c r="E2796" s="169">
        <v>1646.0699999999997</v>
      </c>
      <c r="F2796" s="170">
        <v>8424</v>
      </c>
      <c r="G2796" s="224">
        <v>13151.16</v>
      </c>
    </row>
    <row r="2797" spans="1:7" s="164" customFormat="1" ht="22.5" x14ac:dyDescent="0.2">
      <c r="A2797" s="167" t="s">
        <v>296</v>
      </c>
      <c r="B2797" s="168" t="s">
        <v>337</v>
      </c>
      <c r="C2797" s="169">
        <v>0</v>
      </c>
      <c r="D2797" s="170">
        <v>1000</v>
      </c>
      <c r="E2797" s="169">
        <v>-400</v>
      </c>
      <c r="F2797" s="170">
        <v>600</v>
      </c>
      <c r="G2797" s="224">
        <v>1800</v>
      </c>
    </row>
    <row r="2798" spans="1:7" s="164" customFormat="1" ht="22.5" x14ac:dyDescent="0.2">
      <c r="A2798" s="167" t="s">
        <v>297</v>
      </c>
      <c r="B2798" s="168" t="s">
        <v>338</v>
      </c>
      <c r="C2798" s="169">
        <v>0</v>
      </c>
      <c r="D2798" s="170">
        <v>1462.5</v>
      </c>
      <c r="E2798" s="169">
        <v>292.5</v>
      </c>
      <c r="F2798" s="170">
        <v>1755</v>
      </c>
      <c r="G2798" s="224">
        <v>2739.82</v>
      </c>
    </row>
    <row r="2799" spans="1:7" s="164" customFormat="1" ht="22.5" x14ac:dyDescent="0.2">
      <c r="A2799" s="167" t="s">
        <v>298</v>
      </c>
      <c r="B2799" s="168" t="s">
        <v>339</v>
      </c>
      <c r="C2799" s="169">
        <v>0</v>
      </c>
      <c r="D2799" s="170">
        <v>500</v>
      </c>
      <c r="E2799" s="169">
        <v>100</v>
      </c>
      <c r="F2799" s="170">
        <v>600</v>
      </c>
      <c r="G2799" s="224">
        <v>900</v>
      </c>
    </row>
    <row r="2800" spans="1:7" s="164" customFormat="1" ht="11.25" x14ac:dyDescent="0.2">
      <c r="A2800" s="235" t="s">
        <v>421</v>
      </c>
      <c r="B2800" s="168"/>
      <c r="C2800" s="169"/>
      <c r="D2800" s="170"/>
      <c r="E2800" s="169"/>
      <c r="F2800" s="170"/>
      <c r="G2800" s="229"/>
    </row>
    <row r="2801" spans="1:7" s="164" customFormat="1" ht="11.25" x14ac:dyDescent="0.2">
      <c r="A2801" s="167" t="s">
        <v>340</v>
      </c>
      <c r="B2801" s="179" t="s">
        <v>56</v>
      </c>
      <c r="C2801" s="183">
        <v>0</v>
      </c>
      <c r="D2801" s="184">
        <v>0</v>
      </c>
      <c r="E2801" s="183">
        <v>2819.27</v>
      </c>
      <c r="F2801" s="184">
        <v>2819.27</v>
      </c>
      <c r="G2801" s="185">
        <v>1000</v>
      </c>
    </row>
    <row r="2802" spans="1:7" x14ac:dyDescent="0.25">
      <c r="A2802" s="24"/>
      <c r="B2802" s="17"/>
      <c r="C2802" s="22"/>
      <c r="D2802" s="23"/>
      <c r="E2802" s="93"/>
      <c r="F2802" s="23"/>
      <c r="G2802" s="75"/>
    </row>
    <row r="2803" spans="1:7" x14ac:dyDescent="0.25">
      <c r="A2803" s="26" t="s">
        <v>202</v>
      </c>
      <c r="B2803" s="25"/>
      <c r="C2803" s="78">
        <f>SUM(C2790:C2802)</f>
        <v>0</v>
      </c>
      <c r="D2803" s="79">
        <f>SUM(D2790:D2802)</f>
        <v>69444.23</v>
      </c>
      <c r="E2803" s="78">
        <f>SUM(E2790:E2802)</f>
        <v>46654.04</v>
      </c>
      <c r="F2803" s="79">
        <f>SUM(F2790:F2802)</f>
        <v>116098.27</v>
      </c>
      <c r="G2803" s="80">
        <f>SUM(G2790:G2802)</f>
        <v>185243.73</v>
      </c>
    </row>
    <row r="2804" spans="1:7" x14ac:dyDescent="0.25">
      <c r="A2804" s="69" t="s">
        <v>207</v>
      </c>
      <c r="B2804" s="25"/>
      <c r="C2804" s="93"/>
      <c r="D2804" s="67"/>
      <c r="E2804" s="93"/>
      <c r="F2804" s="67"/>
      <c r="G2804" s="98"/>
    </row>
    <row r="2805" spans="1:7" s="164" customFormat="1" ht="22.5" x14ac:dyDescent="0.2">
      <c r="A2805" s="167" t="s">
        <v>344</v>
      </c>
      <c r="B2805" s="168" t="s">
        <v>345</v>
      </c>
      <c r="C2805" s="169">
        <v>0</v>
      </c>
      <c r="D2805" s="170">
        <v>0</v>
      </c>
      <c r="E2805" s="169">
        <v>2000</v>
      </c>
      <c r="F2805" s="170">
        <v>2000</v>
      </c>
      <c r="G2805" s="175">
        <v>2000</v>
      </c>
    </row>
    <row r="2806" spans="1:7" s="164" customFormat="1" ht="22.5" x14ac:dyDescent="0.2">
      <c r="A2806" s="167" t="s">
        <v>435</v>
      </c>
      <c r="B2806" s="168" t="s">
        <v>436</v>
      </c>
      <c r="C2806" s="169">
        <v>0</v>
      </c>
      <c r="D2806" s="170">
        <v>0</v>
      </c>
      <c r="E2806" s="169">
        <v>5000</v>
      </c>
      <c r="F2806" s="170">
        <v>5000</v>
      </c>
      <c r="G2806" s="175">
        <v>5000</v>
      </c>
    </row>
    <row r="2807" spans="1:7" s="164" customFormat="1" ht="22.5" x14ac:dyDescent="0.2">
      <c r="A2807" s="167" t="s">
        <v>310</v>
      </c>
      <c r="B2807" s="168" t="s">
        <v>348</v>
      </c>
      <c r="C2807" s="169">
        <v>0</v>
      </c>
      <c r="D2807" s="170">
        <v>0</v>
      </c>
      <c r="E2807" s="169">
        <v>50000</v>
      </c>
      <c r="F2807" s="170">
        <v>50000</v>
      </c>
      <c r="G2807" s="175">
        <v>5000</v>
      </c>
    </row>
    <row r="2808" spans="1:7" s="164" customFormat="1" ht="22.5" x14ac:dyDescent="0.2">
      <c r="A2808" s="167" t="s">
        <v>425</v>
      </c>
      <c r="B2808" s="168" t="s">
        <v>426</v>
      </c>
      <c r="C2808" s="169">
        <v>15290.25</v>
      </c>
      <c r="D2808" s="170">
        <v>16697.05</v>
      </c>
      <c r="E2808" s="169">
        <v>33302.949999999997</v>
      </c>
      <c r="F2808" s="170">
        <v>50000</v>
      </c>
      <c r="G2808" s="175">
        <v>50000</v>
      </c>
    </row>
    <row r="2809" spans="1:7" s="164" customFormat="1" ht="22.5" x14ac:dyDescent="0.2">
      <c r="A2809" s="167" t="s">
        <v>427</v>
      </c>
      <c r="B2809" s="168" t="s">
        <v>428</v>
      </c>
      <c r="C2809" s="169">
        <v>140000</v>
      </c>
      <c r="D2809" s="170">
        <v>3231.83</v>
      </c>
      <c r="E2809" s="169">
        <v>46768.17</v>
      </c>
      <c r="F2809" s="170">
        <v>50000</v>
      </c>
      <c r="G2809" s="175">
        <v>50000</v>
      </c>
    </row>
    <row r="2810" spans="1:7" s="164" customFormat="1" ht="22.5" x14ac:dyDescent="0.2">
      <c r="A2810" s="167" t="s">
        <v>366</v>
      </c>
      <c r="B2810" s="168" t="s">
        <v>367</v>
      </c>
      <c r="C2810" s="183">
        <v>0</v>
      </c>
      <c r="D2810" s="184">
        <v>0</v>
      </c>
      <c r="E2810" s="183">
        <v>20000</v>
      </c>
      <c r="F2810" s="184">
        <v>20000</v>
      </c>
      <c r="G2810" s="185">
        <v>20000</v>
      </c>
    </row>
    <row r="2811" spans="1:7" x14ac:dyDescent="0.25">
      <c r="A2811" s="18"/>
      <c r="B2811" s="17"/>
      <c r="C2811" s="22"/>
      <c r="D2811" s="23"/>
      <c r="E2811" s="93"/>
      <c r="F2811" s="122"/>
      <c r="G2811" s="119"/>
    </row>
    <row r="2812" spans="1:7" x14ac:dyDescent="0.25">
      <c r="A2812" s="26" t="s">
        <v>194</v>
      </c>
      <c r="B2812" s="25"/>
      <c r="C2812" s="78">
        <f>SUM(C2805:C2811)</f>
        <v>155290.25</v>
      </c>
      <c r="D2812" s="79">
        <f>SUM(D2805:D2811)</f>
        <v>19928.879999999997</v>
      </c>
      <c r="E2812" s="78">
        <f>SUM(E2805:E2811)</f>
        <v>157071.12</v>
      </c>
      <c r="F2812" s="79">
        <f>SUM(F2805:F2811)</f>
        <v>177000</v>
      </c>
      <c r="G2812" s="80">
        <f>SUM(G2805:G2811)</f>
        <v>132000</v>
      </c>
    </row>
    <row r="2813" spans="1:7" x14ac:dyDescent="0.25">
      <c r="A2813" s="26" t="s">
        <v>195</v>
      </c>
      <c r="B2813" s="25"/>
      <c r="C2813" s="14"/>
      <c r="D2813" s="13"/>
      <c r="E2813" s="14"/>
      <c r="F2813" s="67"/>
      <c r="G2813" s="98"/>
    </row>
    <row r="2814" spans="1:7" x14ac:dyDescent="0.25">
      <c r="A2814" s="18"/>
      <c r="B2814" s="17"/>
      <c r="C2814" s="266"/>
      <c r="D2814" s="267"/>
      <c r="E2814" s="266"/>
      <c r="F2814" s="267"/>
      <c r="G2814" s="126"/>
    </row>
    <row r="2815" spans="1:7" x14ac:dyDescent="0.25">
      <c r="A2815" s="26" t="s">
        <v>196</v>
      </c>
      <c r="B2815" s="25"/>
      <c r="C2815" s="78">
        <f>SUM(C2814)</f>
        <v>0</v>
      </c>
      <c r="D2815" s="79">
        <f>SUM(D2814)</f>
        <v>0</v>
      </c>
      <c r="E2815" s="78">
        <f>SUM(E2814)</f>
        <v>0</v>
      </c>
      <c r="F2815" s="79">
        <f>SUM(F2814)</f>
        <v>0</v>
      </c>
      <c r="G2815" s="80">
        <f>SUM(G2814)</f>
        <v>0</v>
      </c>
    </row>
    <row r="2816" spans="1:7" x14ac:dyDescent="0.25">
      <c r="A2816" s="26"/>
      <c r="B2816" s="25"/>
      <c r="C2816" s="78"/>
      <c r="D2816" s="79"/>
      <c r="E2816" s="78"/>
      <c r="F2816" s="79"/>
      <c r="G2816" s="80"/>
    </row>
    <row r="2817" spans="1:7" x14ac:dyDescent="0.25">
      <c r="A2817" s="38" t="s">
        <v>185</v>
      </c>
      <c r="B2817" s="120"/>
      <c r="C2817" s="83">
        <f>SUM(C2803+C2812+C2815)</f>
        <v>155290.25</v>
      </c>
      <c r="D2817" s="83">
        <f>SUM(D2803+D2812+D2815)</f>
        <v>89373.109999999986</v>
      </c>
      <c r="E2817" s="84">
        <f>SUM(E2803+E2812+E2815)</f>
        <v>203725.16</v>
      </c>
      <c r="F2817" s="83">
        <f>SUM(F2803+F2812+F2815)</f>
        <v>293098.27</v>
      </c>
      <c r="G2817" s="85">
        <f>SUM(G2803+G2812+G2815)</f>
        <v>317243.73</v>
      </c>
    </row>
    <row r="2818" spans="1:7" x14ac:dyDescent="0.25">
      <c r="A2818" s="39"/>
      <c r="B2818" s="42"/>
      <c r="C2818" s="240"/>
      <c r="D2818" s="240"/>
      <c r="E2818" s="240"/>
      <c r="F2818" s="240"/>
      <c r="G2818" s="227"/>
    </row>
    <row r="2819" spans="1:7" x14ac:dyDescent="0.25">
      <c r="A2819" s="24" t="s">
        <v>165</v>
      </c>
      <c r="B2819" s="42"/>
      <c r="C2819" s="40"/>
      <c r="D2819" s="40"/>
      <c r="E2819" s="40"/>
      <c r="F2819" s="40"/>
      <c r="G2819" s="41"/>
    </row>
    <row r="2820" spans="1:7" x14ac:dyDescent="0.25">
      <c r="A2820" s="39"/>
      <c r="B2820" s="42"/>
      <c r="C2820" s="40"/>
      <c r="D2820" s="40"/>
      <c r="E2820" s="40"/>
      <c r="F2820" s="40"/>
      <c r="G2820" s="41"/>
    </row>
    <row r="2821" spans="1:7" ht="23.25" x14ac:dyDescent="0.25">
      <c r="A2821" s="39" t="s">
        <v>166</v>
      </c>
      <c r="B2821" s="42" t="s">
        <v>167</v>
      </c>
      <c r="C2821" s="40"/>
      <c r="D2821" s="40"/>
      <c r="E2821" s="43" t="s">
        <v>168</v>
      </c>
      <c r="F2821" s="14"/>
      <c r="G2821" s="41"/>
    </row>
    <row r="2822" spans="1:7" x14ac:dyDescent="0.25">
      <c r="A2822" s="39"/>
      <c r="B2822" s="42"/>
      <c r="C2822" s="40"/>
      <c r="D2822" s="40"/>
      <c r="E2822" s="43"/>
      <c r="F2822" s="14"/>
      <c r="G2822" s="41"/>
    </row>
    <row r="2823" spans="1:7" ht="22.5" x14ac:dyDescent="0.25">
      <c r="A2823" s="99" t="s">
        <v>279</v>
      </c>
      <c r="C2823" s="337" t="s">
        <v>187</v>
      </c>
      <c r="D2823" s="337"/>
      <c r="E2823" s="14"/>
      <c r="F2823" s="337" t="s">
        <v>188</v>
      </c>
      <c r="G2823" s="338"/>
    </row>
    <row r="2824" spans="1:7" x14ac:dyDescent="0.25">
      <c r="A2824" s="118"/>
      <c r="B2824" s="89"/>
      <c r="C2824" s="45"/>
      <c r="D2824" s="45"/>
      <c r="E2824" s="45"/>
      <c r="F2824" s="45"/>
      <c r="G2824" s="46"/>
    </row>
    <row r="2827" spans="1:7" x14ac:dyDescent="0.25">
      <c r="C2827" s="236">
        <f>C102+C156+C214+C246+C337+C427+C527+C588+C658+C697+C765+C837+C902+C970+C1042+C1108+C1151+C1230+C1271+C1370+C1453+C1485+C1527+C1568+C1710+C1794+C1843+C1945+C1974+C2005+C2115+C2206+C2276+C2371+C2469+C2555+C2625+C2704+C2765+C2817</f>
        <v>474268165.92000002</v>
      </c>
      <c r="D2827" s="236">
        <f>D102+D156+D214+D246+D337+D427+D527+D588+D658+D697+D765+D837+D902+D970+D1042+D1108+D1151+D1230+D1271+D1370+D1453+D1485+D1527+D1568+D1710+D1794+D1843+D1945+D1974+D2005+D2115+D2206+D2276+D2371+D2469+D2555+D2625+D2704+D2765+D2817</f>
        <v>170111216.74000001</v>
      </c>
      <c r="E2827" s="236">
        <f>E102+E156+E214+E246+E337+E427+E527+E588+E658+E697+E765+E837+E902+E970+E1042+E1108+E1151+E1230+E1271+E1370+E1453+E1485+E1527+E1568+E1710+E1794+E1843+E1945+E1974+E2005+E2115+E2206+E2276+E2371+E2469+E2555+E2625+E2704+E2765+E2817</f>
        <v>592963723.8599999</v>
      </c>
      <c r="F2827" s="236">
        <f>F102+F156+F214+F246+F337+F427+F527+F588+F658+F697+F765+F837+F902+F970+F1042+F1108+F1151+F1230+F1271+F1370+F1453+F1485+F1527+F1568+F1710+F1794+F1843+F1945+F1974+F2005+F2115+F2206+F2276+F2371+F2469+F2555+F2625+F2704+F2765+F2817</f>
        <v>764074940.5999999</v>
      </c>
      <c r="G2827" s="236" t="e">
        <f>G102+G156+G214+G246+G337+G427+G527+G588+G658+G697+G765+G837+G902+G970+G1042+G1108+G1151+G1230+G1271+G1370+G1453+G1485+G1527+G1568+G1710+G1794+G1843+G1945+G1974+G2005+G2115+G2206+G2276+G2371+G2469+G2555+G2625+G2704+G2765+G2817</f>
        <v>#REF!</v>
      </c>
    </row>
    <row r="2828" spans="1:7" x14ac:dyDescent="0.25">
      <c r="C2828" s="236" t="e">
        <f>#REF!</f>
        <v>#REF!</v>
      </c>
      <c r="D2828" s="238" t="e">
        <f>#REF!</f>
        <v>#REF!</v>
      </c>
      <c r="E2828" s="238" t="e">
        <f>#REF!</f>
        <v>#REF!</v>
      </c>
      <c r="F2828" s="238" t="e">
        <f>#REF!</f>
        <v>#REF!</v>
      </c>
      <c r="G2828" s="239" t="e">
        <f>#REF!</f>
        <v>#REF!</v>
      </c>
    </row>
    <row r="2829" spans="1:7" x14ac:dyDescent="0.25">
      <c r="C2829" s="236"/>
      <c r="D2829" s="236" t="e">
        <f>D2828-D2827</f>
        <v>#REF!</v>
      </c>
      <c r="E2829" s="236" t="e">
        <f>E2828-E2827</f>
        <v>#REF!</v>
      </c>
      <c r="F2829" s="236" t="e">
        <f>F2828-F2827</f>
        <v>#REF!</v>
      </c>
      <c r="G2829" s="236"/>
    </row>
  </sheetData>
  <mergeCells count="269">
    <mergeCell ref="B66:E66"/>
    <mergeCell ref="D68:F68"/>
    <mergeCell ref="C108:D108"/>
    <mergeCell ref="F108:G108"/>
    <mergeCell ref="A126:G126"/>
    <mergeCell ref="B127:E127"/>
    <mergeCell ref="A3:G3"/>
    <mergeCell ref="B4:E4"/>
    <mergeCell ref="B5:E5"/>
    <mergeCell ref="D7:F7"/>
    <mergeCell ref="A64:G64"/>
    <mergeCell ref="B65:E65"/>
    <mergeCell ref="B189:E189"/>
    <mergeCell ref="D191:F191"/>
    <mergeCell ref="C220:D220"/>
    <mergeCell ref="F220:G220"/>
    <mergeCell ref="A1285:G1285"/>
    <mergeCell ref="B1286:E1286"/>
    <mergeCell ref="B128:E128"/>
    <mergeCell ref="D130:F130"/>
    <mergeCell ref="C162:D162"/>
    <mergeCell ref="F162:G162"/>
    <mergeCell ref="A187:G187"/>
    <mergeCell ref="B188:E188"/>
    <mergeCell ref="C343:D343"/>
    <mergeCell ref="F343:G343"/>
    <mergeCell ref="A352:G352"/>
    <mergeCell ref="B353:E353"/>
    <mergeCell ref="B354:E354"/>
    <mergeCell ref="D356:F356"/>
    <mergeCell ref="A604:G604"/>
    <mergeCell ref="B605:E605"/>
    <mergeCell ref="D608:F608"/>
    <mergeCell ref="C664:D664"/>
    <mergeCell ref="F664:G664"/>
    <mergeCell ref="A542:G542"/>
    <mergeCell ref="C1376:D1376"/>
    <mergeCell ref="F1376:G1376"/>
    <mergeCell ref="A283:G283"/>
    <mergeCell ref="B284:E284"/>
    <mergeCell ref="B285:E285"/>
    <mergeCell ref="D287:F287"/>
    <mergeCell ref="B1287:E1287"/>
    <mergeCell ref="D1289:F1289"/>
    <mergeCell ref="A1343:G1343"/>
    <mergeCell ref="B1344:E1344"/>
    <mergeCell ref="B1345:E1345"/>
    <mergeCell ref="D1347:F1347"/>
    <mergeCell ref="A470:G470"/>
    <mergeCell ref="B471:E471"/>
    <mergeCell ref="B472:E472"/>
    <mergeCell ref="D474:F474"/>
    <mergeCell ref="C533:D533"/>
    <mergeCell ref="F533:G533"/>
    <mergeCell ref="A411:G411"/>
    <mergeCell ref="B412:E412"/>
    <mergeCell ref="B413:E413"/>
    <mergeCell ref="D415:F415"/>
    <mergeCell ref="C433:D433"/>
    <mergeCell ref="F433:G433"/>
    <mergeCell ref="B543:E543"/>
    <mergeCell ref="B544:E544"/>
    <mergeCell ref="D546:F546"/>
    <mergeCell ref="C594:D594"/>
    <mergeCell ref="F594:G594"/>
    <mergeCell ref="A782:G782"/>
    <mergeCell ref="B783:E783"/>
    <mergeCell ref="B784:E784"/>
    <mergeCell ref="D786:F786"/>
    <mergeCell ref="A670:G670"/>
    <mergeCell ref="B672:E672"/>
    <mergeCell ref="D675:F675"/>
    <mergeCell ref="C703:D703"/>
    <mergeCell ref="F703:G703"/>
    <mergeCell ref="C843:D843"/>
    <mergeCell ref="F843:G843"/>
    <mergeCell ref="B919:E919"/>
    <mergeCell ref="B920:E920"/>
    <mergeCell ref="D922:F922"/>
    <mergeCell ref="A712:G712"/>
    <mergeCell ref="B713:E713"/>
    <mergeCell ref="B714:E714"/>
    <mergeCell ref="D716:F716"/>
    <mergeCell ref="C771:D771"/>
    <mergeCell ref="F771:G771"/>
    <mergeCell ref="A918:G918"/>
    <mergeCell ref="A1243:G1243"/>
    <mergeCell ref="B1244:E1244"/>
    <mergeCell ref="B1245:E1245"/>
    <mergeCell ref="D1247:F1247"/>
    <mergeCell ref="C976:D976"/>
    <mergeCell ref="F976:G976"/>
    <mergeCell ref="A853:G853"/>
    <mergeCell ref="B854:E854"/>
    <mergeCell ref="B855:E855"/>
    <mergeCell ref="D857:F857"/>
    <mergeCell ref="C908:D908"/>
    <mergeCell ref="F908:G908"/>
    <mergeCell ref="B1185:E1185"/>
    <mergeCell ref="B1186:E1186"/>
    <mergeCell ref="D1188:F1188"/>
    <mergeCell ref="C1236:D1236"/>
    <mergeCell ref="F1236:G1236"/>
    <mergeCell ref="A1124:G1124"/>
    <mergeCell ref="B1125:E1125"/>
    <mergeCell ref="B1126:E1126"/>
    <mergeCell ref="D1128:F1128"/>
    <mergeCell ref="C1157:D1157"/>
    <mergeCell ref="F1157:G1157"/>
    <mergeCell ref="D1474:F1474"/>
    <mergeCell ref="C1491:D1491"/>
    <mergeCell ref="F1491:G1491"/>
    <mergeCell ref="A1436:G1436"/>
    <mergeCell ref="B1438:E1438"/>
    <mergeCell ref="B1439:E1439"/>
    <mergeCell ref="D1442:F1442"/>
    <mergeCell ref="C1459:D1459"/>
    <mergeCell ref="F1459:G1459"/>
    <mergeCell ref="A229:G229"/>
    <mergeCell ref="B231:E231"/>
    <mergeCell ref="B232:E232"/>
    <mergeCell ref="D235:F235"/>
    <mergeCell ref="C252:D252"/>
    <mergeCell ref="F252:G252"/>
    <mergeCell ref="A1468:G1468"/>
    <mergeCell ref="B1470:E1470"/>
    <mergeCell ref="B1471:E1471"/>
    <mergeCell ref="A1058:G1058"/>
    <mergeCell ref="B1059:E1059"/>
    <mergeCell ref="B1060:E1060"/>
    <mergeCell ref="D1062:F1062"/>
    <mergeCell ref="C1114:D1114"/>
    <mergeCell ref="F1114:G1114"/>
    <mergeCell ref="A985:G985"/>
    <mergeCell ref="B986:E986"/>
    <mergeCell ref="B987:E987"/>
    <mergeCell ref="D989:F989"/>
    <mergeCell ref="C1048:D1048"/>
    <mergeCell ref="F1048:G1048"/>
    <mergeCell ref="C1277:D1277"/>
    <mergeCell ref="F1277:G1277"/>
    <mergeCell ref="A1184:G1184"/>
    <mergeCell ref="A1538:G1538"/>
    <mergeCell ref="B1539:E1539"/>
    <mergeCell ref="B1540:E1540"/>
    <mergeCell ref="D1542:F1542"/>
    <mergeCell ref="C1574:D1574"/>
    <mergeCell ref="F1574:G1574"/>
    <mergeCell ref="A1498:G1498"/>
    <mergeCell ref="B1499:E1499"/>
    <mergeCell ref="B1500:E1500"/>
    <mergeCell ref="D1502:F1502"/>
    <mergeCell ref="C1533:D1533"/>
    <mergeCell ref="F1533:G1533"/>
    <mergeCell ref="B1691:E1691"/>
    <mergeCell ref="D1693:F1693"/>
    <mergeCell ref="C1716:D1716"/>
    <mergeCell ref="F1716:G1716"/>
    <mergeCell ref="A1748:G1748"/>
    <mergeCell ref="B1749:E1749"/>
    <mergeCell ref="A1631:G1631"/>
    <mergeCell ref="B1632:E1632"/>
    <mergeCell ref="B1633:E1633"/>
    <mergeCell ref="D1635:F1635"/>
    <mergeCell ref="A1689:G1689"/>
    <mergeCell ref="B1690:E1690"/>
    <mergeCell ref="B1808:E1808"/>
    <mergeCell ref="D1810:F1810"/>
    <mergeCell ref="C1849:D1849"/>
    <mergeCell ref="F1849:G1849"/>
    <mergeCell ref="A1868:G1868"/>
    <mergeCell ref="B1869:E1869"/>
    <mergeCell ref="B1750:E1750"/>
    <mergeCell ref="D1752:F1752"/>
    <mergeCell ref="C1800:D1800"/>
    <mergeCell ref="F1800:G1800"/>
    <mergeCell ref="A1806:G1806"/>
    <mergeCell ref="B1807:E1807"/>
    <mergeCell ref="C1951:D1951"/>
    <mergeCell ref="F1951:G1951"/>
    <mergeCell ref="A1956:G1956"/>
    <mergeCell ref="B1957:E1957"/>
    <mergeCell ref="B1958:E1958"/>
    <mergeCell ref="D1960:F1960"/>
    <mergeCell ref="B1870:E1870"/>
    <mergeCell ref="D1872:F1872"/>
    <mergeCell ref="A1926:G1926"/>
    <mergeCell ref="B1927:E1927"/>
    <mergeCell ref="B1928:E1928"/>
    <mergeCell ref="D1930:F1930"/>
    <mergeCell ref="C2011:D2011"/>
    <mergeCell ref="F2011:G2011"/>
    <mergeCell ref="A2041:G2041"/>
    <mergeCell ref="B2042:E2042"/>
    <mergeCell ref="D2045:F2045"/>
    <mergeCell ref="C1980:D1980"/>
    <mergeCell ref="F1980:G1980"/>
    <mergeCell ref="A1985:G1985"/>
    <mergeCell ref="B1986:E1986"/>
    <mergeCell ref="B1987:E1987"/>
    <mergeCell ref="D1989:F1989"/>
    <mergeCell ref="A2139:G2139"/>
    <mergeCell ref="B2140:E2140"/>
    <mergeCell ref="B2141:E2141"/>
    <mergeCell ref="D2143:F2143"/>
    <mergeCell ref="A2193:G2193"/>
    <mergeCell ref="B2194:E2194"/>
    <mergeCell ref="A2098:G2098"/>
    <mergeCell ref="B2099:E2099"/>
    <mergeCell ref="D2102:F2102"/>
    <mergeCell ref="C2121:D2121"/>
    <mergeCell ref="F2121:G2121"/>
    <mergeCell ref="F2377:G2377"/>
    <mergeCell ref="A2385:G2385"/>
    <mergeCell ref="B2386:E2386"/>
    <mergeCell ref="B2195:E2195"/>
    <mergeCell ref="D2197:F2197"/>
    <mergeCell ref="C2212:D2212"/>
    <mergeCell ref="F2212:G2212"/>
    <mergeCell ref="A2317:G2317"/>
    <mergeCell ref="B2318:E2318"/>
    <mergeCell ref="B606:F606"/>
    <mergeCell ref="C2771:D2771"/>
    <mergeCell ref="F2771:G2771"/>
    <mergeCell ref="A2781:G2781"/>
    <mergeCell ref="B2782:E2782"/>
    <mergeCell ref="B2783:E2783"/>
    <mergeCell ref="D2785:F2785"/>
    <mergeCell ref="C2710:D2710"/>
    <mergeCell ref="F2710:G2710"/>
    <mergeCell ref="A2716:G2716"/>
    <mergeCell ref="B2717:E2717"/>
    <mergeCell ref="B2718:E2718"/>
    <mergeCell ref="D2720:F2720"/>
    <mergeCell ref="C2631:D2631"/>
    <mergeCell ref="F2631:G2631"/>
    <mergeCell ref="A2651:G2651"/>
    <mergeCell ref="B2652:E2652"/>
    <mergeCell ref="B2653:E2653"/>
    <mergeCell ref="D2655:F2655"/>
    <mergeCell ref="C2561:D2561"/>
    <mergeCell ref="F2561:G2561"/>
    <mergeCell ref="A2586:G2586"/>
    <mergeCell ref="B2587:E2587"/>
    <mergeCell ref="B2588:E2588"/>
    <mergeCell ref="B2319:F2319"/>
    <mergeCell ref="A2231:G2231"/>
    <mergeCell ref="B2232:E2232"/>
    <mergeCell ref="D2235:F2235"/>
    <mergeCell ref="C2282:D2282"/>
    <mergeCell ref="F2282:G2282"/>
    <mergeCell ref="B2233:G2233"/>
    <mergeCell ref="C2823:D2823"/>
    <mergeCell ref="F2823:G2823"/>
    <mergeCell ref="D2590:F2590"/>
    <mergeCell ref="C2475:D2475"/>
    <mergeCell ref="F2475:G2475"/>
    <mergeCell ref="A2517:G2517"/>
    <mergeCell ref="B2518:E2518"/>
    <mergeCell ref="B2519:E2519"/>
    <mergeCell ref="D2521:F2521"/>
    <mergeCell ref="B2387:E2387"/>
    <mergeCell ref="D2389:F2389"/>
    <mergeCell ref="A2443:G2443"/>
    <mergeCell ref="B2444:E2444"/>
    <mergeCell ref="B2445:E2445"/>
    <mergeCell ref="D2447:F2447"/>
    <mergeCell ref="D2321:F2321"/>
    <mergeCell ref="C2377:D2377"/>
  </mergeCells>
  <pageMargins left="0.25" right="0.25" top="0.75" bottom="0.75" header="0.3" footer="0.3"/>
  <pageSetup paperSize="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FORM 1</vt:lpstr>
      <vt:lpstr>FORM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ICT</cp:lastModifiedBy>
  <dcterms:created xsi:type="dcterms:W3CDTF">2025-01-23T03:29:26Z</dcterms:created>
  <dcterms:modified xsi:type="dcterms:W3CDTF">2025-02-11T03:20:09Z</dcterms:modified>
</cp:coreProperties>
</file>